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<sst xmlns="http://schemas.openxmlformats.org/spreadsheetml/2006/main" count="2986" uniqueCount="2076">
  <si>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</si>
  <si>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</si>
  <si>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</si>
  <si>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</si>
  <si>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</si>
  <si>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</si>
  <si>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</si>
  <si>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</si>
  <si>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</si>
  <si>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</si>
  <si>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</si>
  <si>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</si>
  <si>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</si>
  <si>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</si>
  <si>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</si>
  <si>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</si>
  <si>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</si>
  <si>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</si>
  <si>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</si>
  <si>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</si>
  <si>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</si>
  <si>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</si>
  <si>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</si>
  <si>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</si>
  <si>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</si>
  <si>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</si>
  <si>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</si>
  <si>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</si>
  <si>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</si>
  <si>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</si>
  <si>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</si>
  <si>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</si>
  <si>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</si>
  <si>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</si>
  <si>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</si>
  <si>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</si>
  <si>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</si>
  <si>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</si>
  <si>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</si>
  <si>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</si>
  <si>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</si>
  <si>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</si>
  <si>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</si>
  <si>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</si>
  <si>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</si>
  <si>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</si>
  <si>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</si>
  <si>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</si>
  <si>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</si>
  <si>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</si>
  <si>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</si>
  <si>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</si>
  <si>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</si>
  <si>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</si>
  <si>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</si>
  <si>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</si>
  <si>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</si>
  <si>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</si>
  <si>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</si>
  <si>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</si>
  <si>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</si>
  <si>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</si>
  <si>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</si>
  <si>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</si>
  <si>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</si>
  <si>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</si>
  <si>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</si>
  <si>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</si>
  <si>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</si>
  <si>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</si>
  <si>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</si>
  <si>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</si>
  <si>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</si>
  <si>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</si>
  <si>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</si>
  <si>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</si>
  <si>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</si>
  <si>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</si>
  <si>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</si>
  <si>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</si>
  <si>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</si>
  <si>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</si>
  <si>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</si>
  <si>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</si>
  <si>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</si>
  <si>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</si>
  <si>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</si>
  <si>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</si>
  <si>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</si>
  <si>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</si>
  <si>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</si>
  <si>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</si>
  <si>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</si>
  <si>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</si>
  <si>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</si>
  <si>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</si>
  <si>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</si>
  <si>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</si>
  <si>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</si>
  <si>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</si>
  <si>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</si>
  <si>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</si>
  <si>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</si>
  <si>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</si>
  <si>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</si>
  <si>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</si>
  <si>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</si>
  <si>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</si>
  <si>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</si>
  <si>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</si>
  <si>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</si>
  <si>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</si>
  <si>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</si>
  <si>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</si>
  <si>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</si>
  <si>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</si>
  <si>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</si>
  <si>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</si>
  <si>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</si>
  <si>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</si>
  <si>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</si>
  <si>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</si>
  <si>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</si>
  <si>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</si>
  <si>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</si>
  <si>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</si>
  <si>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</si>
  <si>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</si>
  <si>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</si>
  <si>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</si>
  <si>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</si>
  <si>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</si>
  <si>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</si>
  <si>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</si>
  <si>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</si>
  <si>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</si>
  <si>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</si>
  <si>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</si>
  <si>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</si>
  <si>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</si>
  <si>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</si>
  <si>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</si>
  <si>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</si>
  <si>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</si>
  <si>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</si>
  <si>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</si>
  <si>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</si>
  <si>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</si>
  <si>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</si>
  <si>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</si>
  <si>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</si>
  <si>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</si>
  <si>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</si>
  <si>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</si>
  <si>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</si>
  <si>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</si>
  <si>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</si>
  <si>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</si>
  <si>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</si>
  <si>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</si>
  <si>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</si>
  <si>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</si>
  <si>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</si>
  <si>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</si>
  <si>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</si>
  <si>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</si>
  <si>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</si>
  <si>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</si>
  <si>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</si>
  <si>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</si>
  <si>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</si>
  <si>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</si>
  <si>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</si>
  <si>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</si>
  <si>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</si>
  <si>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</si>
  <si>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</si>
  <si>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</si>
  <si>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</si>
  <si>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</si>
  <si>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</si>
  <si>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</si>
  <si>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</si>
  <si>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</si>
  <si>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</si>
  <si>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</si>
  <si>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</si>
  <si>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</si>
  <si>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</si>
  <si>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</si>
  <si>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</si>
  <si>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</si>
  <si>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</si>
  <si>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</si>
  <si>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</si>
  <si>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</si>
  <si>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</si>
  <si>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</si>
  <si>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</si>
  <si>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</si>
  <si>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</si>
  <si>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</si>
  <si>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</si>
  <si>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</si>
  <si>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</si>
  <si>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</si>
  <si>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</si>
  <si>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</si>
  <si>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</si>
  <si>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</si>
  <si>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</si>
  <si>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</si>
  <si>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</si>
  <si>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</si>
  <si>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</si>
  <si>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</si>
  <si>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</si>
  <si>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</si>
  <si>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</si>
  <si>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</si>
  <si>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</si>
  <si>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</si>
  <si>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</si>
  <si>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</si>
  <si>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</si>
  <si>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</si>
  <si>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</si>
  <si>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</si>
  <si>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</si>
  <si>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</si>
  <si>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</si>
  <si>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</si>
  <si>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</si>
  <si>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</si>
  <si>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</si>
  <si>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</si>
  <si>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</si>
  <si>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</si>
  <si>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</si>
  <si>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</si>
  <si>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</si>
  <si>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</si>
  <si>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</si>
  <si>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</si>
  <si>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</si>
  <si>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</si>
  <si>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</si>
  <si>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</si>
  <si>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</si>
  <si>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</si>
  <si>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</si>
  <si>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</si>
  <si>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</si>
  <si>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</si>
  <si>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</si>
  <si>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</si>
  <si>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</si>
  <si>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</si>
  <si>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</si>
  <si>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</si>
  <si>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</si>
  <si>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</si>
  <si>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</si>
  <si>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</si>
  <si>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</si>
  <si>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</si>
  <si>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</si>
  <si>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</si>
  <si>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</si>
  <si>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</si>
  <si>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</si>
  <si>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</si>
  <si>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</si>
  <si>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</si>
  <si>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</si>
  <si>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</si>
  <si>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</si>
  <si>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</si>
  <si>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</si>
  <si>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</si>
  <si>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</si>
  <si>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</si>
  <si>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</si>
  <si>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</si>
  <si>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</si>
  <si>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</si>
  <si>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</si>
  <si>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</si>
  <si>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</si>
  <si>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</si>
  <si>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</si>
  <si>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</si>
  <si>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</si>
  <si>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</si>
  <si>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</si>
  <si>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</si>
  <si>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</si>
  <si>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</si>
  <si>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</si>
  <si>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</si>
  <si>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</si>
  <si>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</si>
  <si>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</si>
  <si>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</si>
  <si>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</si>
  <si>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</si>
  <si>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</si>
  <si>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</si>
  <si>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</si>
  <si>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</si>
  <si>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</si>
  <si>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</si>
  <si>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</si>
  <si>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</si>
  <si>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</si>
  <si>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</si>
  <si>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</si>
  <si>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</si>
  <si>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</si>
  <si>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</si>
  <si>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</si>
  <si>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</si>
  <si>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</si>
  <si>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</si>
  <si>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</si>
  <si>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</si>
  <si>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</si>
  <si>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</si>
  <si>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</si>
  <si>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</si>
  <si>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</si>
  <si>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</si>
  <si>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</si>
  <si>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</si>
  <si>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</si>
  <si>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</si>
  <si>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</si>
  <si>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</si>
  <si>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</si>
  <si>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</si>
  <si>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</si>
  <si>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</si>
  <si>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</si>
  <si>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</si>
  <si>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</si>
  <si>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</si>
  <si>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</si>
  <si>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</si>
  <si>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</si>
  <si>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</si>
  <si>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</si>
  <si>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</si>
  <si>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</si>
  <si>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</si>
  <si>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</si>
  <si>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</si>
  <si>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</si>
  <si>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</si>
  <si>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</si>
  <si>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</si>
  <si>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</si>
  <si>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</si>
  <si>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</si>
  <si>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</si>
  <si>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</si>
  <si>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</si>
  <si>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</si>
  <si>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</si>
  <si>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</si>
  <si>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</si>
  <si>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</si>
  <si>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</si>
  <si>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</si>
  <si>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</si>
  <si>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</si>
  <si>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</si>
  <si>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</si>
  <si>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</si>
  <si>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</si>
  <si>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</si>
  <si>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</si>
  <si>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</si>
  <si>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</si>
  <si>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</si>
  <si>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</si>
  <si>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</si>
  <si>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</si>
  <si>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</si>
  <si>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</si>
  <si>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</si>
  <si>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</si>
  <si>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</si>
  <si>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</si>
  <si>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</si>
  <si>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</si>
  <si>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</si>
  <si>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</si>
  <si>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</si>
  <si>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</si>
  <si>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</si>
  <si>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</si>
  <si>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</si>
  <si>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</si>
  <si>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</si>
  <si>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</si>
  <si>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</si>
  <si>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</si>
  <si>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</si>
  <si>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</si>
  <si>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</si>
  <si>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</si>
  <si>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</si>
  <si>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</si>
  <si>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</si>
  <si>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</si>
  <si>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</si>
  <si>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</si>
  <si>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</si>
  <si>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</si>
  <si>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</si>
  <si>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</si>
  <si>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</si>
  <si>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</si>
  <si>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</si>
  <si>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</si>
  <si>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</si>
  <si>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</si>
  <si>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</si>
  <si>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</si>
  <si>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</si>
  <si>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</si>
  <si>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</si>
  <si>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</si>
  <si>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</si>
  <si>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</si>
  <si>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</si>
  <si>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</si>
  <si>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</si>
  <si>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</si>
  <si>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</si>
  <si>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</si>
  <si>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</si>
  <si>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</si>
  <si>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</si>
  <si>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</si>
  <si>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</si>
  <si>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</si>
  <si>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</si>
  <si>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</si>
  <si>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</si>
  <si>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</si>
  <si>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</si>
  <si>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</si>
  <si>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</si>
  <si>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</si>
  <si>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</si>
  <si>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</si>
  <si>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</si>
  <si>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</si>
  <si>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</si>
  <si>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</si>
  <si>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</si>
  <si>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</si>
  <si>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</si>
  <si>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</si>
  <si>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</si>
  <si>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</si>
  <si>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</si>
  <si>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</si>
  <si>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</si>
  <si>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</si>
  <si>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</si>
  <si>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</si>
  <si>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</si>
  <si>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</si>
  <si>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</si>
  <si>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</si>
  <si>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</si>
  <si>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</si>
  <si>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</si>
  <si>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</si>
  <si>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</si>
  <si>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</si>
  <si>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</si>
  <si>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</si>
  <si>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</si>
  <si>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</si>
  <si>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</si>
  <si>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</si>
  <si>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</si>
  <si>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</si>
  <si>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</si>
  <si>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</si>
  <si>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</si>
  <si>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</si>
  <si>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</si>
  <si>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</si>
  <si>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</si>
  <si>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</si>
  <si>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</si>
  <si>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</si>
  <si>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</si>
  <si>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</si>
  <si>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</si>
  <si>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</si>
  <si>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</si>
  <si>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</si>
  <si>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</si>
  <si>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</si>
  <si>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</si>
  <si>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</si>
  <si>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</si>
  <si>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</si>
  <si>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</si>
  <si>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</si>
  <si>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</si>
  <si>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</si>
  <si>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</si>
  <si>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</si>
  <si>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</si>
  <si>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</si>
  <si>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</si>
  <si>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</si>
  <si>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</si>
  <si>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</si>
  <si>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</si>
  <si>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</si>
  <si>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</si>
  <si>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</si>
  <si>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</si>
  <si>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</si>
  <si>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</si>
  <si>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</si>
  <si>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</si>
  <si>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</si>
  <si>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</si>
  <si>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</si>
  <si>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</si>
  <si>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</si>
  <si>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</si>
  <si>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</si>
  <si>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</si>
  <si>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</si>
  <si>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</si>
  <si>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</si>
  <si>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</si>
  <si>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</si>
  <si>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</si>
  <si>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</si>
  <si>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</si>
  <si>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</si>
  <si>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</si>
  <si>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</si>
  <si>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</si>
  <si>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</si>
  <si>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</si>
  <si>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</si>
  <si>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</si>
  <si>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</si>
  <si>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</si>
  <si>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</si>
  <si>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</si>
  <si>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</si>
  <si>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</si>
  <si>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</si>
  <si>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</si>
  <si>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</si>
  <si>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</si>
  <si>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</si>
  <si>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</si>
  <si>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</si>
  <si>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</si>
  <si>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</si>
  <si>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</si>
  <si>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</si>
  <si>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</si>
  <si>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</si>
  <si>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</si>
  <si>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</si>
  <si>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</si>
  <si>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</si>
  <si>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</si>
  <si>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</si>
  <si>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</si>
  <si>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</si>
  <si>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</si>
  <si>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</si>
  <si>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</si>
  <si>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</si>
  <si>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</si>
  <si>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</si>
  <si>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</si>
  <si>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</si>
  <si>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</si>
  <si>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</si>
  <si>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</si>
  <si>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</si>
  <si>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</si>
  <si>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</si>
  <si>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</si>
  <si>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</si>
  <si>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</si>
  <si>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</si>
  <si>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</si>
  <si>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</si>
  <si>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</si>
  <si>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</si>
  <si>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</si>
  <si>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</si>
  <si>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</si>
  <si>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</si>
  <si>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</si>
  <si>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</si>
  <si>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</si>
  <si>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</si>
  <si>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</si>
  <si>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</si>
  <si>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</si>
  <si>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</si>
  <si>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</si>
  <si>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</si>
  <si>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</si>
  <si>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</si>
  <si>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</si>
  <si>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</si>
  <si>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</si>
  <si>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</si>
  <si>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</si>
  <si>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</si>
  <si>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</si>
  <si>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</si>
  <si>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</si>
  <si>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</si>
  <si>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</si>
  <si>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</si>
  <si>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</si>
  <si>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</si>
  <si>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</si>
  <si>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</si>
  <si>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</si>
  <si>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</si>
  <si>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</si>
  <si>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</si>
  <si>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</si>
  <si>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</si>
  <si>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</si>
  <si>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</si>
  <si>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</si>
  <si>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</si>
  <si>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</si>
  <si>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</si>
  <si>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</si>
  <si>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</si>
  <si>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</si>
  <si>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</si>
  <si>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</si>
  <si>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</si>
  <si>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</si>
  <si>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</si>
  <si>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</si>
  <si>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</si>
  <si>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</si>
  <si>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</si>
  <si>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</si>
  <si>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</si>
  <si>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</si>
  <si>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</si>
  <si>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</si>
  <si>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</si>
  <si>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</si>
  <si>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</si>
  <si>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</si>
  <si>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</si>
  <si>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</si>
  <si>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</si>
  <si>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</si>
  <si>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</si>
  <si>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</si>
  <si>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</si>
  <si>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</si>
  <si>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</si>
  <si>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</si>
  <si>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</si>
  <si>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</si>
  <si>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</si>
  <si>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</si>
  <si>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</si>
  <si>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</si>
  <si>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</si>
  <si>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</si>
  <si>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</si>
  <si>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</si>
  <si>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</si>
  <si>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</si>
  <si>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</si>
  <si>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</si>
  <si>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</si>
  <si>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</si>
  <si>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</si>
  <si>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</si>
  <si>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</si>
  <si>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</si>
  <si>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</si>
  <si>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</si>
  <si>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</si>
  <si>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</si>
  <si>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</si>
  <si>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</si>
  <si>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</si>
  <si>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</si>
  <si>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</si>
  <si>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</si>
  <si>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</si>
  <si>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</si>
  <si>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</si>
  <si>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</si>
  <si>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</si>
  <si>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</si>
  <si>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</si>
  <si>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</si>
  <si>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</si>
  <si>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</si>
  <si>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</si>
  <si>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</si>
  <si>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</si>
  <si>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</si>
  <si>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</si>
  <si>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</si>
  <si>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</si>
  <si>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</si>
  <si>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</si>
  <si>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</si>
  <si>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</si>
  <si>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</si>
  <si>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</si>
  <si>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</si>
  <si>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</si>
  <si>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</si>
  <si>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</si>
  <si>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</si>
  <si>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</si>
  <si>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</si>
  <si>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</si>
  <si>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</si>
  <si>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</si>
  <si>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</si>
  <si>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</si>
  <si>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</si>
  <si>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</si>
  <si>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</si>
  <si>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</si>
  <si>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</si>
  <si>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</si>
  <si>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</si>
  <si>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</si>
  <si>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</si>
  <si>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</si>
  <si>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</si>
  <si>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</si>
  <si>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</si>
  <si>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</si>
  <si>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</si>
  <si>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</si>
  <si>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</si>
  <si>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</si>
  <si>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</si>
  <si>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</si>
  <si>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</si>
  <si>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</si>
  <si>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</si>
  <si>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</si>
  <si>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</si>
  <si>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</si>
  <si>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</si>
  <si>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</si>
  <si>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</si>
  <si>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</si>
  <si>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</si>
  <si>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</si>
  <si>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</si>
  <si>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</si>
  <si>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</si>
  <si>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</si>
  <si>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</si>
  <si>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</si>
  <si>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</si>
  <si>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</si>
  <si>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</si>
  <si>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</si>
  <si>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</si>
  <si>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</si>
  <si>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</si>
  <si>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</si>
  <si>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</si>
  <si>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</si>
  <si>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</si>
  <si>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</si>
  <si>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</si>
  <si>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</si>
  <si>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</si>
  <si>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</si>
  <si>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</si>
  <si>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</si>
  <si>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</si>
  <si>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</si>
  <si>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</si>
  <si>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</si>
  <si>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</si>
  <si>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</si>
  <si>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</si>
  <si>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</si>
  <si>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</si>
  <si>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</si>
  <si>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</si>
  <si>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</si>
  <si>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</si>
  <si>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</si>
  <si>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</si>
  <si>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</si>
  <si>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</si>
  <si>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</si>
  <si>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</si>
  <si>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</si>
  <si>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</si>
  <si>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</si>
  <si>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</si>
  <si>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</si>
  <si>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</si>
  <si>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</si>
  <si>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</si>
  <si>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</si>
  <si>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</si>
  <si>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</si>
  <si>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</si>
  <si>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</si>
  <si>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</si>
  <si>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</si>
  <si>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</si>
  <si>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</si>
  <si>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</si>
  <si>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</si>
  <si>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</si>
  <si>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</si>
  <si>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</si>
  <si>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</si>
  <si>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</si>
  <si>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</si>
  <si>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</si>
  <si>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</si>
  <si>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</si>
  <si>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</si>
  <si>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</si>
  <si>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</si>
  <si>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</si>
  <si>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</si>
  <si>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</si>
  <si>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</si>
  <si>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</si>
  <si>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</si>
  <si>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</si>
  <si>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</si>
  <si>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</si>
  <si>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</si>
  <si>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</si>
  <si>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</si>
  <si>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</si>
  <si>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</si>
  <si>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</si>
  <si>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</si>
  <si>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</si>
  <si>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</si>
  <si>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</si>
  <si>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</si>
  <si>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</si>
  <si>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</si>
  <si>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</si>
  <si>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</si>
  <si>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</si>
  <si>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</si>
  <si>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</si>
  <si>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</si>
  <si>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</si>
  <si>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</si>
  <si>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</si>
  <si>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</si>
  <si>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</si>
  <si>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</si>
  <si>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</si>
  <si>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</si>
  <si>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</si>
  <si>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</si>
  <si>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</si>
  <si>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</si>
  <si>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</si>
  <si>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</si>
  <si>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</si>
  <si>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</si>
  <si>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</si>
  <si>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</si>
  <si>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</si>
  <si>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</si>
  <si>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</si>
  <si>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</si>
  <si>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</si>
  <si>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</si>
  <si>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</si>
  <si>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</si>
  <si>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</si>
  <si>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</si>
  <si>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</si>
  <si>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</si>
  <si>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</si>
  <si>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</si>
  <si>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</si>
  <si>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</si>
  <si>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</si>
  <si>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</si>
  <si>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</si>
  <si>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</si>
  <si>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</si>
  <si>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</si>
  <si>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</si>
  <si>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</si>
  <si>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</si>
  <si>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</si>
  <si>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</si>
  <si>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</si>
  <si>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</si>
  <si>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</si>
  <si>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</si>
  <si>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</si>
  <si>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</si>
  <si>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</si>
  <si>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</si>
  <si>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</si>
  <si>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</si>
  <si>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</si>
  <si>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</si>
  <si>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</si>
  <si>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</si>
  <si>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</si>
  <si>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</si>
  <si>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</si>
  <si>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</si>
  <si>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</si>
  <si>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</si>
  <si>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</si>
  <si>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</si>
  <si>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</si>
  <si>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</si>
  <si>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</si>
  <si>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</si>
  <si>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</si>
  <si>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</si>
  <si>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</si>
  <si>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</si>
  <si>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</si>
  <si>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</si>
  <si>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</si>
  <si>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</si>
  <si>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</si>
  <si>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</si>
  <si>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</si>
  <si>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</si>
  <si>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</si>
  <si>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</si>
  <si>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</si>
  <si>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</si>
  <si>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</si>
  <si>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</si>
  <si>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</si>
  <si>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</si>
  <si>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</si>
  <si>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</si>
  <si>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</si>
  <si>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</si>
  <si>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</si>
  <si>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</si>
  <si>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</si>
  <si>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</si>
  <si>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</si>
  <si>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</si>
  <si>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</si>
  <si>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</si>
  <si>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</si>
  <si>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</si>
  <si>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</si>
  <si>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</si>
  <si>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</si>
  <si>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</si>
  <si>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</si>
  <si>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</si>
  <si>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</si>
  <si>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</si>
  <si>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</si>
  <si>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</si>
  <si>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</si>
  <si>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</si>
  <si>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</si>
  <si>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</si>
  <si>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</si>
  <si>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</si>
  <si>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</si>
  <si>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</si>
  <si>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</si>
  <si>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</si>
  <si>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</si>
  <si>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</si>
  <si>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</si>
  <si>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</si>
  <si>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</si>
  <si>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</si>
  <si>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</si>
  <si>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</si>
  <si>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</si>
  <si>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</si>
  <si>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</si>
  <si>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</si>
  <si>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</si>
  <si>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</si>
  <si>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</si>
  <si>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</si>
  <si>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</si>
  <si>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</si>
  <si>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</si>
  <si>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</si>
  <si>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</si>
  <si>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</si>
  <si>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</si>
  <si>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</si>
  <si>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</si>
  <si>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</si>
  <si>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</si>
  <si>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</si>
  <si>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</si>
  <si>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</si>
  <si>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</si>
  <si>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</si>
  <si>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</si>
  <si>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</si>
  <si>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</si>
  <si>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</si>
  <si>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</si>
  <si>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</si>
  <si>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</si>
  <si>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</si>
  <si>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</si>
  <si>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</si>
  <si>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</si>
  <si>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</si>
  <si>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</si>
  <si>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</si>
  <si>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</si>
  <si>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</si>
  <si>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</si>
  <si>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</si>
  <si>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</si>
  <si>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</si>
  <si>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</si>
  <si>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</si>
  <si>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</si>
  <si>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</si>
  <si>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</si>
  <si>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</si>
  <si>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</si>
  <si>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</si>
  <si>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</si>
  <si>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</si>
  <si>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</si>
  <si>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</si>
  <si>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</si>
  <si>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</si>
  <si>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</si>
  <si>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</si>
  <si>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</si>
  <si>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</si>
  <si>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</si>
  <si>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</si>
  <si>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</si>
  <si>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</si>
  <si>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</si>
  <si>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</si>
  <si>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</si>
  <si>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</si>
  <si>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</si>
  <si>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</si>
  <si>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</si>
  <si>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</si>
  <si>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</si>
  <si>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</si>
  <si>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</si>
  <si>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</si>
  <si>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</si>
  <si>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</si>
  <si>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</si>
  <si>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</si>
  <si>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</si>
  <si>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</si>
  <si>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</si>
  <si>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</si>
  <si>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</si>
  <si>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</si>
  <si>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</si>
  <si>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</si>
  <si>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</si>
  <si>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</si>
  <si>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</si>
  <si>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</si>
  <si>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</si>
  <si>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</si>
  <si>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</si>
  <si>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</si>
  <si>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</si>
  <si>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</si>
  <si>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</si>
  <si>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</si>
  <si>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</si>
  <si>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</si>
  <si>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</si>
  <si>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</si>
  <si>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</si>
  <si>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</si>
  <si>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</si>
  <si>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</si>
  <si>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</si>
  <si>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</si>
  <si>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</si>
  <si>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</si>
  <si>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</si>
  <si>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</si>
  <si>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</si>
  <si>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</si>
  <si>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</si>
  <si>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</si>
  <si>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</si>
  <si>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</si>
  <si>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</si>
  <si>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</si>
  <si>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</si>
  <si>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</si>
  <si>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</si>
  <si>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</si>
  <si>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</si>
  <si>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</si>
  <si>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</si>
  <si>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</si>
  <si>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</si>
  <si>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</si>
  <si>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</si>
  <si>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</si>
  <si>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</si>
  <si>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</si>
  <si>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</si>
  <si>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</si>
  <si>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</si>
  <si>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</si>
  <si>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</si>
  <si>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</si>
  <si>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</si>
  <si>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</si>
  <si>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</si>
  <si>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</si>
  <si>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</si>
  <si>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</si>
  <si>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</si>
  <si>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</si>
  <si>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</si>
  <si>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</si>
  <si>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</si>
  <si>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</si>
  <si>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</si>
  <si>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</si>
  <si>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</si>
  <si>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</si>
  <si>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</si>
  <si>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</si>
  <si>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</si>
  <si>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</si>
  <si>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</si>
  <si>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</si>
  <si>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</si>
  <si>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</si>
  <si>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</si>
  <si>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</si>
  <si>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</si>
  <si>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</si>
  <si>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</si>
  <si>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</si>
  <si>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</si>
  <si>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</si>
  <si>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</si>
  <si>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</si>
  <si>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</si>
  <si>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</si>
  <si>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</si>
  <si>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</si>
  <si>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</si>
  <si>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</si>
  <si>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</si>
  <si>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</si>
  <si>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</si>
  <si>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</si>
  <si>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</si>
  <si>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</si>
  <si>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</si>
  <si>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</si>
  <si>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</si>
  <si>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</si>
  <si>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</si>
  <si>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</si>
  <si>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</si>
  <si>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</si>
  <si>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</si>
  <si>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</si>
  <si>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</si>
  <si>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</si>
  <si>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</si>
  <si>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</si>
  <si>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</si>
  <si>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</si>
  <si>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</si>
  <si>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</si>
  <si>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</si>
  <si>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</si>
  <si>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</si>
  <si>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</si>
  <si>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</si>
  <si>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</si>
  <si>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</si>
  <si>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</si>
  <si>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</si>
  <si>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</si>
  <si>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</si>
  <si>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</si>
  <si>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</si>
  <si>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</si>
  <si>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</si>
  <si>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</si>
  <si>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</si>
  <si>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</si>
  <si>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</si>
  <si>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</si>
  <si>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</si>
  <si>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</si>
  <si>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</si>
  <si>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</si>
  <si>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</si>
  <si>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</si>
  <si>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</si>
  <si>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</si>
  <si>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</si>
  <si>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</si>
  <si>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</si>
  <si>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</si>
  <si>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</si>
  <si>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</si>
  <si>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</si>
  <si>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</si>
  <si>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</si>
  <si>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</si>
  <si>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</si>
  <si>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</si>
  <si>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</si>
  <si>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</si>
  <si>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</si>
  <si>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</si>
  <si>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</si>
  <si>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</si>
  <si>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</si>
  <si>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</si>
  <si>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</si>
  <si>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</si>
  <si>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</si>
  <si>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</si>
  <si>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</si>
  <si>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</si>
  <si>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</si>
  <si>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</si>
  <si>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</si>
  <si>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</si>
  <si>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</si>
  <si>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</si>
  <si>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</si>
  <si>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</si>
  <si>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</si>
  <si>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</si>
  <si>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</si>
  <si>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</si>
  <si>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</si>
  <si>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</si>
  <si>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</si>
  <si>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</si>
  <si>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</si>
  <si>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</si>
  <si>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</si>
  <si>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</si>
  <si>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</si>
  <si>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</si>
  <si>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</si>
  <si>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</si>
  <si>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</si>
  <si>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</si>
  <si>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</si>
  <si>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</si>
  <si>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</si>
  <si>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</si>
  <si>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</si>
  <si>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</si>
  <si>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</si>
  <si>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</si>
  <si>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</si>
  <si>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</si>
  <si>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</si>
  <si>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</si>
  <si>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</si>
  <si>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</si>
  <si>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</si>
  <si>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</si>
  <si>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</si>
  <si>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</si>
  <si>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</si>
  <si>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</si>
  <si>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</si>
  <si>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</si>
  <si>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</si>
  <si>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</si>
  <si>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</si>
  <si>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</si>
  <si>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</si>
  <si>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</si>
  <si>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</si>
  <si>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</si>
  <si>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</si>
  <si>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</si>
  <si>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</si>
  <si>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</si>
  <si>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</si>
  <si>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</si>
  <si>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</si>
  <si>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</si>
  <si>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</si>
  <si>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</si>
  <si>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</si>
  <si>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</si>
  <si>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</si>
  <si>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</si>
  <si>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</si>
  <si>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</si>
  <si>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</si>
  <si>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</si>
  <si>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</si>
  <si>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</si>
  <si>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</si>
  <si>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</si>
  <si>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</si>
  <si>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</si>
  <si>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</si>
  <si>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</si>
  <si>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</si>
  <si>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</si>
  <si>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</si>
  <si>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</si>
  <si>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</si>
  <si>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</si>
  <si>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</si>
  <si>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</si>
  <si>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</si>
  <si>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</si>
  <si>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</si>
  <si>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</si>
  <si>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</si>
  <si>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</si>
  <si>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</si>
  <si>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</si>
  <si>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</si>
  <si>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</si>
  <si>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</si>
  <si>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</si>
  <si>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</si>
  <si>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</si>
  <si>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</si>
  <si>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</si>
  <si>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</si>
  <si>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</si>
  <si>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</si>
  <si>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</si>
  <si>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</si>
  <si>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</si>
  <si>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</si>
  <si>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</si>
  <si>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</si>
  <si>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</si>
  <si>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</si>
  <si>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</si>
  <si>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</si>
  <si>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</si>
  <si>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</si>
  <si>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</si>
  <si>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</si>
  <si>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</si>
  <si>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</si>
  <si>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</si>
  <si>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</si>
  <si>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</si>
  <si>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</si>
  <si>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</si>
  <si>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</si>
  <si>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</si>
  <si>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</si>
  <si>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</si>
  <si>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</si>
  <si>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</si>
  <si>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</si>
  <si>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</si>
  <si>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</si>
  <si>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</si>
  <si>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</si>
  <si>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</si>
  <si>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</si>
  <si>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</si>
  <si>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</si>
  <si>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</si>
  <si>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</si>
  <si>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</si>
  <si>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</si>
  <si>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</si>
  <si>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</si>
  <si>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</si>
  <si>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</si>
  <si>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</si>
  <si>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</si>
  <si>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</si>
  <si>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</si>
  <si>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</si>
  <si>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</si>
  <si>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</si>
  <si>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</si>
  <si>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</si>
  <si>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</si>
  <si>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</si>
  <si>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</si>
  <si>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</si>
  <si>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</si>
  <si>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</si>
  <si>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</si>
  <si>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</si>
  <si>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</si>
  <si>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</si>
  <si>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</si>
  <si>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</si>
  <si>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</si>
  <si>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</si>
  <si>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</si>
  <si>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</si>
  <si>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</si>
  <si>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</si>
  <si>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</si>
  <si>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</si>
  <si>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</si>
  <si>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</si>
  <si>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</si>
  <si>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</si>
  <si>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</si>
  <si>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</si>
  <si>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</si>
  <si>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</si>
  <si>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</si>
  <si>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</si>
  <si>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</si>
  <si>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</si>
  <si>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</si>
  <si>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</si>
  <si>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</si>
  <si>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</si>
  <si>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</si>
  <si>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</si>
  <si>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</si>
  <si>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</si>
  <si>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</si>
  <si>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</si>
  <si>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</si>
  <si>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</si>
  <si>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</si>
  <si>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</si>
  <si>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</si>
  <si>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</si>
  <si>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</si>
  <si>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</si>
  <si>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</si>
  <si>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</si>
  <si>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</si>
  <si>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</si>
  <si>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</si>
  <si>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</si>
  <si>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</si>
  <si>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</si>
  <si>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</si>
  <si>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</si>
  <si>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</si>
  <si>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</si>
  <si>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</si>
  <si>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</si>
  <si>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</si>
  <si>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</si>
  <si>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</si>
  <si>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</si>
  <si>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</si>
  <si>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</si>
  <si>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</si>
  <si>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</si>
  <si>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</si>
  <si>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</si>
  <si>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</si>
  <si>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</si>
  <si>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</si>
  <si>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</si>
  <si>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</si>
  <si>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</si>
  <si>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</si>
  <si>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</si>
  <si>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</si>
  <si>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</si>
  <si>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</si>
  <si>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</si>
  <si>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</si>
  <si>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</si>
  <si>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</si>
  <si>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</si>
  <si>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</si>
  <si>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</si>
  <si>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</si>
  <si>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</si>
  <si>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</si>
  <si>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</si>
  <si>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</si>
  <si>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</si>
  <si>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</si>
  <si>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</si>
  <si>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</si>
  <si>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</si>
  <si>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</si>
  <si>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</si>
  <si>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</si>
  <si>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</si>
  <si>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</si>
  <si>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</si>
  <si>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</si>
  <si>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</si>
  <si>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</si>
  <si>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</si>
  <si>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</si>
  <si>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</si>
  <si>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</si>
  <si>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</si>
  <si>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</si>
  <si>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</si>
  <si>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</si>
  <si>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</si>
  <si>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</si>
  <si>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</si>
  <si>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</si>
  <si>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</si>
  <si>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</si>
  <si>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</si>
  <si>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</si>
  <si>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</si>
  <si>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</si>
  <si>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</si>
  <si>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</si>
  <si>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</si>
  <si>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</si>
  <si>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</si>
  <si>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</si>
  <si>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</si>
  <si>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</si>
  <si>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</si>
  <si>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</si>
  <si>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</si>
  <si>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</si>
  <si>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</si>
  <si>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</si>
  <si>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</si>
  <si>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</si>
  <si>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</si>
  <si>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</si>
  <si>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</si>
  <si>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</si>
  <si>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</si>
  <si>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</si>
  <si>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</si>
  <si>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</si>
  <si>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</si>
  <si>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</si>
  <si>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</si>
  <si>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</si>
  <si>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</si>
  <si>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</si>
  <si>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</si>
  <si>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</si>
  <si>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</si>
  <si>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</si>
  <si>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</si>
  <si>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</si>
  <si>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</si>
  <si>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</si>
  <si>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</si>
  <si>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</si>
  <si>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</si>
  <si>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</si>
  <si>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</si>
  <si>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</si>
  <si>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</si>
  <si>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</si>
  <si>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</si>
  <si>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</si>
  <si>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</si>
  <si>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</si>
  <si>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</si>
  <si>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</si>
  <si>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</si>
  <si>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</si>
  <si>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</si>
  <si>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</si>
  <si>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</si>
  <si>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</si>
  <si>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</si>
  <si>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</si>
  <si>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</si>
  <si>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</si>
  <si>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</si>
  <si>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</si>
  <si>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</si>
  <si>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</si>
  <si>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</si>
  <si>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</si>
  <si>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</si>
  <si>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</si>
  <si>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</si>
  <si>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</si>
  <si>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</si>
  <si>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</si>
  <si>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</si>
  <si>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</si>
  <si>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</si>
  <si>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</si>
  <si>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</si>
  <si>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</si>
  <si>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</si>
  <si>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</si>
  <si>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</si>
  <si>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</si>
  <si>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</si>
  <si>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</si>
  <si>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</si>
  <si>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</si>
  <si>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</si>
  <si>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</si>
  <si>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</si>
  <si>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</si>
  <si>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</si>
  <si>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</si>
  <si>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</si>
  <si>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</si>
  <si>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</si>
  <si>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</si>
  <si>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</si>
  <si>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</si>
  <si>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</si>
  <si>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</si>
  <si>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</si>
  <si>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</si>
  <si>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</si>
  <si>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</si>
  <si>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</si>
  <si>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</si>
  <si>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</si>
  <si>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</si>
  <si>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</si>
  <si>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</si>
  <si>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</si>
  <si>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</si>
  <si>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</si>
  <si>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</si>
  <si>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</si>
  <si>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</si>
  <si>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</si>
  <si>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</si>
  <si>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</si>
  <si>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</si>
  <si>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</si>
  <si>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</si>
  <si>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</si>
  <si>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</si>
  <si>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</si>
  <si>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</si>
  <si>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</si>
  <si>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</si>
  <si>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</si>
  <si>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</si>
  <si>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</si>
  <si>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</si>
  <si>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</si>
  <si>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</si>
  <si>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</si>
  <si>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</si>
  <si>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</si>
  <si>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</si>
  <si>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</si>
  <si>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</si>
  <si>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</si>
  <si>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</si>
  <si>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</si>
  <si>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</si>
  <si>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</si>
  <si>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</si>
  <si>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</si>
  <si>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</si>
  <si>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</si>
  <si>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</si>
  <si>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</si>
  <si>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</si>
  <si>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</si>
  <si>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</si>
  <si>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</si>
  <si>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</si>
  <si>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</si>
  <si>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</si>
  <si>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</si>
  <si>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</si>
  <si>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</si>
  <si>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</si>
  <si>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</si>
  <si>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</si>
  <si>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</si>
  <si>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</si>
  <si>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</si>
  <si>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</si>
  <si>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</si>
  <si>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</si>
  <si>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</si>
  <si>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</si>
  <si>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</si>
  <si>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</si>
  <si>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</si>
  <si>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</si>
  <si>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</si>
  <si>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</si>
  <si>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</si>
  <si>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</si>
  <si>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</si>
  <si>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</si>
  <si>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</si>
  <si>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</si>
  <si>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</si>
  <si>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</si>
  <si>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</si>
  <si>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</si>
  <si>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</si>
  <si>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</si>
  <si>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</si>
  <si>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</si>
  <si>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</si>
  <si>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</si>
  <si>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</si>
  <si>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</si>
  <si>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</si>
  <si>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</si>
  <si>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</si>
  <si>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</si>
  <si>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</si>
  <si>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</si>
  <si>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</si>
  <si>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</si>
  <si>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</si>
  <si>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</si>
  <si>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</si>
  <si>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</si>
  <si>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</si>
  <si>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</si>
  <si>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</si>
  <si>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</si>
  <si>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</si>
  <si>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</si>
  <si>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</si>
  <si>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</si>
  <si>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</si>
  <si>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</si>
  <si>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</si>
  <si>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</si>
  <si>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</si>
  <si>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</si>
  <si>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</si>
  <si>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</si>
  <si>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</si>
  <si>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</si>
  <si>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</si>
  <si>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</si>
  <si>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</si>
  <si>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</si>
  <si>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</si>
  <si>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</si>
  <si>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</si>
  <si>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</si>
  <si>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</si>
  <si>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</si>
  <si>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</si>
  <si>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</si>
  <si>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</si>
  <si>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</si>
  <si>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</si>
  <si>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</si>
  <si>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</si>
  <si>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</si>
  <si>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</si>
  <si>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</si>
  <si>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</si>
  <si>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</si>
  <si>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</si>
  <si>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</si>
  <si>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</si>
  <si>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</si>
  <si>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</si>
  <si>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</si>
  <si>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</si>
  <si>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</si>
  <si>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</si>
  <si>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</si>
  <si>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</si>
  <si>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</si>
  <si>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</si>
  <si>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</si>
  <si>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</si>
  <si>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</si>
  <si>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</si>
  <si>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</si>
  <si>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</si>
  <si>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</si>
  <si>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</si>
  <si>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</si>
  <si>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</si>
  <si>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</si>
  <si>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</si>
  <si>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</si>
  <si>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</si>
  <si>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</si>
  <si>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</si>
  <si>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</si>
  <si>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</si>
  <si>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</si>
  <si>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</si>
  <si>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</si>
  <si>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</si>
  <si>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</si>
  <si>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</si>
  <si>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</si>
  <si>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</si>
  <si>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</si>
  <si>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</si>
  <si>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</si>
  <si>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</si>
  <si>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</si>
  <si>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</si>
  <si>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</si>
  <si>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</si>
  <si>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</si>
  <si>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</si>
  <si>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</si>
  <si>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</si>
  <si>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</si>
  <si>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</si>
  <si>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</si>
  <si>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</si>
  <si>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</si>
  <si>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</si>
  <si>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</si>
  <si>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</si>
  <si>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</si>
  <si>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</si>
  <si>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</si>
  <si>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</si>
  <si>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</si>
  <si>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</si>
  <si>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</si>
  <si>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</si>
  <si>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</si>
  <si>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</si>
  <si>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</si>
  <si>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</si>
  <si>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</si>
  <si>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</si>
  <si>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</si>
  <si>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</si>
  <si>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</si>
  <si>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</si>
  <si>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</si>
  <si>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</si>
  <si>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</si>
  <si>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</si>
  <si>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</si>
  <si>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</si>
  <si>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</si>
  <si>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</si>
  <si>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</si>
  <si>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</si>
  <si>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</si>
  <si>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</si>
  <si>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</si>
  <si>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</si>
  <si>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</si>
  <si>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</si>
  <si>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</si>
  <si>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</si>
  <si>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</si>
  <si>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</si>
  <si>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</si>
  <si>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</si>
  <si>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</si>
  <si>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</si>
  <si>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</si>
  <si>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</si>
  <si>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</si>
  <si>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</si>
  <si>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</si>
  <si>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</si>
  <si>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</si>
  <si>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</si>
  <si>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</si>
  <si>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</si>
  <si>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</si>
  <si>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</si>
  <si>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</si>
  <si>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</si>
  <si>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</si>
  <si>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</si>
  <si>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</si>
  <si>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</si>
  <si>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</si>
  <si>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</si>
  <si>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</si>
  <si>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</si>
  <si>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</si>
  <si>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</si>
  <si>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</si>
  <si>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</si>
  <si>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</si>
  <si>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</si>
  <si>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</si>
  <si>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</si>
  <si>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</si>
  <si>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</si>
  <si>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</si>
  <si>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</si>
  <si>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</si>
  <si>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</si>
  <si>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</si>
  <si>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</si>
  <si>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</si>
  <si>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</si>
  <si>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</si>
  <si>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</si>
  <si>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</si>
  <si>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</si>
  <si>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</si>
  <si>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</si>
  <si>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</si>
  <si>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</si>
  <si>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</si>
  <si>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</si>
  <si>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</si>
  <si>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</si>
  <si>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</si>
  <si>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</si>
  <si>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</si>
  <si>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</si>
  <si>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</si>
  <si>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</si>
  <si>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</si>
  <si>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</si>
  <si>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</si>
  <si>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</si>
  <si>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</si>
  <si>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</si>
  <si>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</si>
  <si>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</si>
  <si>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</si>
  <si>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</si>
  <si>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</si>
  <si>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</si>
  <si>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</si>
  <si>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</si>
  <si>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</si>
  <si>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</si>
  <si>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</si>
  <si>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</si>
  <si>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</si>
  <si>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</si>
  <si>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</si>
  <si>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</si>
  <si>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</si>
  <si>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</si>
  <si>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</si>
  <si>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</si>
  <si>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</si>
  <si>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</si>
  <si>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</si>
  <si>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</si>
  <si>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</si>
  <si>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</si>
  <si>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</si>
  <si>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</si>
  <si>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</si>
  <si>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</si>
  <si>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</si>
  <si>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</si>
  <si>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</si>
  <si>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</si>
  <si>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</si>
  <si>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</si>
  <si>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</si>
  <si>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</si>
  <si>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</si>
  <si>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</si>
  <si>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</si>
  <si>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</si>
  <si>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</si>
  <si>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</si>
  <si>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</si>
  <si>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</si>
  <si>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</si>
  <si>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</si>
  <si>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</si>
  <si>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</si>
  <si>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</si>
  <si>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</si>
  <si>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</si>
  <si>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</si>
  <si>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</si>
  <si>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</si>
  <si>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</si>
  <si>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</si>
  <si>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</si>
  <si>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</si>
  <si>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</si>
  <si>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</si>
  <si>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</si>
  <si>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</si>
  <si>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</si>
  <si>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</si>
  <si>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</si>
  <si>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</si>
  <si>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</si>
  <si>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</si>
  <si>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</si>
  <si>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</si>
  <si>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</si>
  <si>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</si>
  <si>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</si>
  <si>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</si>
  <si>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</si>
  <si>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</si>
  <si>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</si>
  <si>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</si>
  <si>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</si>
  <si>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</si>
  <si>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</si>
  <si>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</si>
  <si>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</si>
  <si>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</si>
  <si>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</si>
  <si>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</si>
  <si>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</si>
  <si>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</si>
  <si>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</si>
  <si>
    <t>Г МАРИНОВ</t>
  </si>
  <si>
    <t>В БОРИСОВ</t>
  </si>
  <si>
    <t>СВ НИКОЛОВА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</si>
</sst>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Несебър</v>
      </c>
      <c r="C2" s="1729"/>
      <c r="D2" s="1730"/>
      <c r="E2" s="1019"/>
      <c r="F2" s="1020">
        <f>+OTCHET!H9</f>
        <v>0</v>
      </c>
      <c r="G2" s="1021" t="str">
        <f>+OTCHET!F12</f>
        <v>5206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43769</v>
      </c>
      <c r="M6" s="1019"/>
      <c r="N6" s="1044" t="s">
        <v>1000</v>
      </c>
      <c r="O6" s="1008"/>
      <c r="P6" s="1045">
        <f>OTCHET!F9</f>
        <v>43769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43769</v>
      </c>
      <c r="H9" s="1019"/>
      <c r="I9" s="1069">
        <f>+L4</f>
        <v>2019</v>
      </c>
      <c r="J9" s="1070">
        <f>+L6</f>
        <v>43769</v>
      </c>
      <c r="K9" s="1071"/>
      <c r="L9" s="1072">
        <f>+L6</f>
        <v>43769</v>
      </c>
      <c r="M9" s="1071"/>
      <c r="N9" s="1073">
        <f>+L6</f>
        <v>43769</v>
      </c>
      <c r="O9" s="1074"/>
      <c r="P9" s="1075">
        <f>+L4</f>
        <v>2019</v>
      </c>
      <c r="Q9" s="1073">
        <f>+L6</f>
        <v>43769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11297</v>
      </c>
      <c r="K54" s="1095"/>
      <c r="L54" s="1120">
        <f>+IF($P$2=33,$Q54,0)</f>
        <v>0</v>
      </c>
      <c r="M54" s="1095"/>
      <c r="N54" s="1121">
        <f>+ROUND(+G54+J54+L54,0)</f>
        <v>11297</v>
      </c>
      <c r="O54" s="1097"/>
      <c r="P54" s="1119">
        <f>+ROUND(OTCHET!E187+OTCHET!E190,0)</f>
        <v>0</v>
      </c>
      <c r="Q54" s="1120">
        <f>+ROUND(OTCHET!L187+OTCHET!L190,0)</f>
        <v>11297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2058</v>
      </c>
      <c r="K55" s="1095"/>
      <c r="L55" s="1120">
        <f>+IF($P$2=33,$Q55,0)</f>
        <v>0</v>
      </c>
      <c r="M55" s="1095"/>
      <c r="N55" s="1121">
        <f>+ROUND(+G55+J55+L55,0)</f>
        <v>2058</v>
      </c>
      <c r="O55" s="1097"/>
      <c r="P55" s="1119">
        <f>+ROUND(OTCHET!E196+OTCHET!E204,0)</f>
        <v>0</v>
      </c>
      <c r="Q55" s="1120">
        <f>+ROUND(OTCHET!L196+OTCHET!L204,0)</f>
        <v>2058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13355</v>
      </c>
      <c r="K56" s="1095"/>
      <c r="L56" s="1208">
        <f>+ROUND(+SUM(L51:L55),0)</f>
        <v>0</v>
      </c>
      <c r="M56" s="1095"/>
      <c r="N56" s="1209">
        <f>+ROUND(+SUM(N51:N55),0)</f>
        <v>13355</v>
      </c>
      <c r="O56" s="1097"/>
      <c r="P56" s="1207">
        <f>+ROUND(+SUM(P51:P55),0)</f>
        <v>0</v>
      </c>
      <c r="Q56" s="1208">
        <f>+ROUND(+SUM(Q51:Q55),0)</f>
        <v>13355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795000</v>
      </c>
      <c r="J59" s="1120">
        <f>+IF(OR($P$2=98,$P$2=42,$P$2=96,$P$2=97),$Q59,0)</f>
        <v>1402719</v>
      </c>
      <c r="K59" s="1095"/>
      <c r="L59" s="1120">
        <f>+IF($P$2=33,$Q59,0)</f>
        <v>0</v>
      </c>
      <c r="M59" s="1095"/>
      <c r="N59" s="1121">
        <f>+ROUND(+G59+J59+L59,0)</f>
        <v>1402719</v>
      </c>
      <c r="O59" s="1097"/>
      <c r="P59" s="1119">
        <f>+ROUND(+OTCHET!E275+OTCHET!E276,0)</f>
        <v>795000</v>
      </c>
      <c r="Q59" s="1120">
        <f>+ROUND(+OTCHET!L275+OTCHET!L276,0)</f>
        <v>1402719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795000</v>
      </c>
      <c r="J63" s="1208">
        <f>+ROUND(+SUM(J58:J61),0)</f>
        <v>1402719</v>
      </c>
      <c r="K63" s="1095"/>
      <c r="L63" s="1208">
        <f>+ROUND(+SUM(L58:L61),0)</f>
        <v>0</v>
      </c>
      <c r="M63" s="1095"/>
      <c r="N63" s="1209">
        <f>+ROUND(+SUM(N58:N61),0)</f>
        <v>1402719</v>
      </c>
      <c r="O63" s="1097"/>
      <c r="P63" s="1207">
        <f>+ROUND(+SUM(P58:P61),0)</f>
        <v>795000</v>
      </c>
      <c r="Q63" s="1208">
        <f>+ROUND(+SUM(Q58:Q61),0)</f>
        <v>1402719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795000</v>
      </c>
      <c r="J77" s="1233">
        <f>+ROUND(J56+J63+J67+J71+J75,0)</f>
        <v>1416074</v>
      </c>
      <c r="K77" s="1095"/>
      <c r="L77" s="1233">
        <f>+ROUND(L56+L63+L67+L71+L75,0)</f>
        <v>0</v>
      </c>
      <c r="M77" s="1095"/>
      <c r="N77" s="1234">
        <f>+ROUND(N56+N63+N67+N71+N75,0)</f>
        <v>1416074</v>
      </c>
      <c r="O77" s="1097"/>
      <c r="P77" s="1231">
        <f>+ROUND(P56+P63+P67+P71+P75,0)</f>
        <v>795000</v>
      </c>
      <c r="Q77" s="1232">
        <f>+ROUND(Q56+Q63+Q67+Q71+Q75,0)</f>
        <v>1416074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795000</v>
      </c>
      <c r="J79" s="1108">
        <f>+IF(OR($P$2=98,$P$2=42,$P$2=96,$P$2=97),$Q79,0)</f>
        <v>955558</v>
      </c>
      <c r="K79" s="1095"/>
      <c r="L79" s="1108">
        <f>+IF($P$2=33,$Q79,0)</f>
        <v>0</v>
      </c>
      <c r="M79" s="1095"/>
      <c r="N79" s="1109">
        <f>+ROUND(+G79+J79+L79,0)</f>
        <v>955558</v>
      </c>
      <c r="O79" s="1097"/>
      <c r="P79" s="1107">
        <f>+ROUND(OTCHET!E419,0)</f>
        <v>795000</v>
      </c>
      <c r="Q79" s="1108">
        <f>+ROUND(OTCHET!L419,0)</f>
        <v>955558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513067</v>
      </c>
      <c r="K80" s="1095"/>
      <c r="L80" s="1120">
        <f>+IF($P$2=33,$Q80,0)</f>
        <v>0</v>
      </c>
      <c r="M80" s="1095"/>
      <c r="N80" s="1121">
        <f>+ROUND(+G80+J80+L80,0)</f>
        <v>513067</v>
      </c>
      <c r="O80" s="1097"/>
      <c r="P80" s="1119">
        <f>+ROUND(OTCHET!E429,0)</f>
        <v>0</v>
      </c>
      <c r="Q80" s="1120">
        <f>+ROUND(OTCHET!L429,0)</f>
        <v>513067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795000</v>
      </c>
      <c r="J81" s="1242">
        <f>+ROUND(J79+J80,0)</f>
        <v>1468625</v>
      </c>
      <c r="K81" s="1095"/>
      <c r="L81" s="1242">
        <f>+ROUND(L79+L80,0)</f>
        <v>0</v>
      </c>
      <c r="M81" s="1095"/>
      <c r="N81" s="1243">
        <f>+ROUND(N79+N80,0)</f>
        <v>1468625</v>
      </c>
      <c r="O81" s="1097"/>
      <c r="P81" s="1241">
        <f>+ROUND(P79+P80,0)</f>
        <v>795000</v>
      </c>
      <c r="Q81" s="1242">
        <f>+ROUND(Q79+Q80,0)</f>
        <v>1468625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52551</v>
      </c>
      <c r="K83" s="1095"/>
      <c r="L83" s="1255">
        <f>+ROUND(L48,0)-ROUND(L77,0)+ROUND(L81,0)</f>
        <v>0</v>
      </c>
      <c r="M83" s="1095"/>
      <c r="N83" s="1256">
        <f>+ROUND(N48,0)-ROUND(N77,0)+ROUND(N81,0)</f>
        <v>52551</v>
      </c>
      <c r="O83" s="1257"/>
      <c r="P83" s="1254">
        <f>+ROUND(P48,0)-ROUND(P77,0)+ROUND(P81,0)</f>
        <v>0</v>
      </c>
      <c r="Q83" s="1255">
        <f>+ROUND(Q48,0)-ROUND(Q77,0)+ROUND(Q81,0)</f>
        <v>52551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-52551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-52551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-52551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52551</v>
      </c>
      <c r="K131" s="1095"/>
      <c r="L131" s="1120">
        <f>+IF($P$2=33,$Q131,0)</f>
        <v>0</v>
      </c>
      <c r="M131" s="1095"/>
      <c r="N131" s="1121">
        <f>+ROUND(+G131+J131+L131,0)</f>
        <v>52551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52551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52551</v>
      </c>
      <c r="K132" s="1095"/>
      <c r="L132" s="1295">
        <f>+ROUND(+L131-L129-L130,0)</f>
        <v>0</v>
      </c>
      <c r="M132" s="1095"/>
      <c r="N132" s="1296">
        <f>+ROUND(+N131-N129-N130,0)</f>
        <v>52551</v>
      </c>
      <c r="O132" s="1097"/>
      <c r="P132" s="1294">
        <f>+ROUND(+P131-P129-P130,0)</f>
        <v>0</v>
      </c>
      <c r="Q132" s="1295">
        <f>+ROUND(+Q131-Q129-Q130,0)</f>
        <v>52551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43769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795000</v>
      </c>
      <c r="F38" s="847">
        <f>F39+F43+F44+F46+SUM(F48:F52)+F55</f>
        <v>1416074</v>
      </c>
      <c r="G38" s="848">
        <f>G39+G43+G44+G46+SUM(G48:G52)+G55</f>
        <v>0</v>
      </c>
      <c r="H38" s="849">
        <f>H39+H43+H44+H46+SUM(H48:H52)+H55</f>
        <v>1416074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13355</v>
      </c>
      <c r="G39" s="811">
        <f>SUM(G40:G42)</f>
        <v>0</v>
      </c>
      <c r="H39" s="812">
        <f>SUM(H40:H42)</f>
        <v>13355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11297</v>
      </c>
      <c r="G40" s="874">
        <f>OTCHET!I187</f>
        <v>0</v>
      </c>
      <c r="H40" s="875">
        <f>OTCHET!J187</f>
        <v>11297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2058</v>
      </c>
      <c r="G42" s="1639">
        <f>+OTCHET!I196+OTCHET!I204</f>
        <v>0</v>
      </c>
      <c r="H42" s="1640">
        <f>+OTCHET!J196+OTCHET!J204</f>
        <v>2058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795000</v>
      </c>
      <c r="F49" s="815">
        <f t="shared" si="1"/>
        <v>1402719</v>
      </c>
      <c r="G49" s="816">
        <f>OTCHET!I275+OTCHET!I276+OTCHET!I284+OTCHET!I287</f>
        <v>0</v>
      </c>
      <c r="H49" s="817">
        <f>OTCHET!J275+OTCHET!J276+OTCHET!J284+OTCHET!J287</f>
        <v>1402719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795000</v>
      </c>
      <c r="F56" s="892">
        <f>+F57+F58+F62</f>
        <v>1468625</v>
      </c>
      <c r="G56" s="893">
        <f>+G57+G58+G62</f>
        <v>0</v>
      </c>
      <c r="H56" s="894">
        <f>+H57+H58+H62</f>
        <v>1468625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795000</v>
      </c>
      <c r="F58" s="901">
        <f t="shared" si="2"/>
        <v>1468625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1468625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513067</v>
      </c>
      <c r="G59" s="906">
        <f>+OTCHET!I422+OTCHET!I423+OTCHET!I424+OTCHET!I425+OTCHET!I426</f>
        <v>0</v>
      </c>
      <c r="H59" s="907">
        <f>+OTCHET!J422+OTCHET!J423+OTCHET!J424+OTCHET!J425+OTCHET!J426</f>
        <v>513067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52551</v>
      </c>
      <c r="G64" s="928">
        <f>+G22-G38+G56-G63</f>
        <v>0</v>
      </c>
      <c r="H64" s="929">
        <f>+H22-H38+H56-H63</f>
        <v>52551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-52551</v>
      </c>
      <c r="G66" s="938">
        <f>SUM(+G68+G76+G77+G84+G85+G86+G89+G90+G91+G92+G93+G94+G95)</f>
        <v>0</v>
      </c>
      <c r="H66" s="939">
        <f>SUM(+H68+H76+H77+H84+H85+H86+H89+H90+H91+H92+H93+H94+H95)</f>
        <v>-52551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-52551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-52551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СВ НИКОЛОВА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Г МАРИНОВ</v>
      </c>
      <c r="F114" s="1747"/>
      <c r="G114" s="1002"/>
      <c r="H114" s="689"/>
      <c r="I114" s="1374" t="str">
        <f>+OTCHET!G603</f>
        <v>В БОРИСОВ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592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1738</v>
      </c>
      <c r="C9" s="1825"/>
      <c r="D9" s="1826"/>
      <c r="E9" s="115">
        <v>43466</v>
      </c>
      <c r="F9" s="116">
        <v>43769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октомври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Несебър</v>
      </c>
      <c r="C12" s="1787"/>
      <c r="D12" s="1788"/>
      <c r="E12" s="118" t="s">
        <v>965</v>
      </c>
      <c r="F12" s="1586" t="s">
        <v>1378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2054</v>
      </c>
      <c r="F19" s="1828"/>
      <c r="G19" s="1828"/>
      <c r="H19" s="1829"/>
      <c r="I19" s="1833" t="s">
        <v>2055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Несебър</v>
      </c>
      <c r="C176" s="1784"/>
      <c r="D176" s="1785"/>
      <c r="E176" s="115">
        <f>$E$9</f>
        <v>43466</v>
      </c>
      <c r="F176" s="226">
        <f>$F$9</f>
        <v>43769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Несебър</v>
      </c>
      <c r="C179" s="1787"/>
      <c r="D179" s="1788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2056</v>
      </c>
      <c r="F183" s="1828"/>
      <c r="G183" s="1828"/>
      <c r="H183" s="1829"/>
      <c r="I183" s="1836" t="s">
        <v>2057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11297</v>
      </c>
      <c r="K187" s="276">
        <f t="shared" si="41"/>
        <v>0</v>
      </c>
      <c r="L187" s="273">
        <f t="shared" si="41"/>
        <v>11297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11297</v>
      </c>
      <c r="K188" s="284">
        <f t="shared" si="43"/>
        <v>0</v>
      </c>
      <c r="L188" s="281">
        <f t="shared" si="43"/>
        <v>11297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2058</v>
      </c>
      <c r="K196" s="276">
        <f t="shared" si="46"/>
        <v>0</v>
      </c>
      <c r="L196" s="273">
        <f t="shared" si="46"/>
        <v>2058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1235</v>
      </c>
      <c r="K197" s="284">
        <f t="shared" si="47"/>
        <v>0</v>
      </c>
      <c r="L197" s="281">
        <f t="shared" si="47"/>
        <v>1235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500</v>
      </c>
      <c r="K200" s="298">
        <f t="shared" si="47"/>
        <v>0</v>
      </c>
      <c r="L200" s="295">
        <f t="shared" si="47"/>
        <v>500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323</v>
      </c>
      <c r="K201" s="298">
        <f t="shared" si="47"/>
        <v>0</v>
      </c>
      <c r="L201" s="295">
        <f t="shared" si="47"/>
        <v>323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795000</v>
      </c>
      <c r="F275" s="274">
        <f t="shared" si="68"/>
        <v>0</v>
      </c>
      <c r="G275" s="275">
        <f t="shared" si="68"/>
        <v>795000</v>
      </c>
      <c r="H275" s="276">
        <f t="shared" si="68"/>
        <v>0</v>
      </c>
      <c r="I275" s="274">
        <f t="shared" si="68"/>
        <v>0</v>
      </c>
      <c r="J275" s="275">
        <f t="shared" si="68"/>
        <v>1402719</v>
      </c>
      <c r="K275" s="276">
        <f t="shared" si="68"/>
        <v>0</v>
      </c>
      <c r="L275" s="310">
        <f t="shared" si="68"/>
        <v>1402719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795000</v>
      </c>
      <c r="F301" s="396">
        <f t="shared" si="77"/>
        <v>0</v>
      </c>
      <c r="G301" s="397">
        <f t="shared" si="77"/>
        <v>795000</v>
      </c>
      <c r="H301" s="398">
        <f t="shared" si="77"/>
        <v>0</v>
      </c>
      <c r="I301" s="396">
        <f t="shared" si="77"/>
        <v>0</v>
      </c>
      <c r="J301" s="397">
        <f t="shared" si="77"/>
        <v>1416074</v>
      </c>
      <c r="K301" s="398">
        <f t="shared" si="77"/>
        <v>0</v>
      </c>
      <c r="L301" s="395">
        <f t="shared" si="77"/>
        <v>1416074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Несебър</v>
      </c>
      <c r="C350" s="1784"/>
      <c r="D350" s="1785"/>
      <c r="E350" s="115">
        <f>$E$9</f>
        <v>43466</v>
      </c>
      <c r="F350" s="407">
        <f>$F$9</f>
        <v>43769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Несебър</v>
      </c>
      <c r="C353" s="1787"/>
      <c r="D353" s="1788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2058</v>
      </c>
      <c r="F357" s="1840"/>
      <c r="G357" s="1840"/>
      <c r="H357" s="1841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161455</v>
      </c>
      <c r="K396" s="445">
        <f>SUM(K397:K398)</f>
        <v>0</v>
      </c>
      <c r="L396" s="1378">
        <f t="shared" si="88"/>
        <v>161455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161455</v>
      </c>
      <c r="K397" s="154">
        <v>0</v>
      </c>
      <c r="L397" s="1379">
        <f>I397+J397+K397</f>
        <v>161455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795000</v>
      </c>
      <c r="F399" s="459">
        <f t="shared" si="89"/>
        <v>0</v>
      </c>
      <c r="G399" s="473">
        <f t="shared" si="89"/>
        <v>795000</v>
      </c>
      <c r="H399" s="445">
        <f>SUM(H400:H401)</f>
        <v>0</v>
      </c>
      <c r="I399" s="459">
        <f t="shared" si="89"/>
        <v>0</v>
      </c>
      <c r="J399" s="444">
        <f t="shared" si="89"/>
        <v>794103</v>
      </c>
      <c r="K399" s="445">
        <f>SUM(K400:K401)</f>
        <v>0</v>
      </c>
      <c r="L399" s="1378">
        <f t="shared" si="89"/>
        <v>794103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795000</v>
      </c>
      <c r="F400" s="158"/>
      <c r="G400" s="159">
        <v>795000</v>
      </c>
      <c r="H400" s="154">
        <v>0</v>
      </c>
      <c r="I400" s="158"/>
      <c r="J400" s="159">
        <v>794103</v>
      </c>
      <c r="K400" s="154">
        <v>0</v>
      </c>
      <c r="L400" s="1379">
        <f>I400+J400+K400</f>
        <v>794103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795000</v>
      </c>
      <c r="F419" s="495">
        <f t="shared" si="95"/>
        <v>0</v>
      </c>
      <c r="G419" s="496">
        <f t="shared" si="95"/>
        <v>795000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955558</v>
      </c>
      <c r="K419" s="515">
        <f>SUM(K361,K375,K383,K388,K391,K396,K399,K402,K405,K406,K409,K412)</f>
        <v>0</v>
      </c>
      <c r="L419" s="512">
        <f t="shared" si="95"/>
        <v>955558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483"/>
      <c r="G424" s="484"/>
      <c r="H424" s="1475">
        <v>0</v>
      </c>
      <c r="I424" s="483"/>
      <c r="J424" s="484">
        <v>513067</v>
      </c>
      <c r="K424" s="1475">
        <v>0</v>
      </c>
      <c r="L424" s="1378">
        <f>I424+J424+K424</f>
        <v>513067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513067</v>
      </c>
      <c r="K429" s="515">
        <f t="shared" si="97"/>
        <v>0</v>
      </c>
      <c r="L429" s="512">
        <f t="shared" si="97"/>
        <v>513067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Несебър</v>
      </c>
      <c r="C435" s="1784"/>
      <c r="D435" s="1785"/>
      <c r="E435" s="115">
        <f>$E$9</f>
        <v>43466</v>
      </c>
      <c r="F435" s="407">
        <f>$F$9</f>
        <v>43769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Несебър</v>
      </c>
      <c r="C438" s="1787"/>
      <c r="D438" s="1788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2060</v>
      </c>
      <c r="F442" s="1828"/>
      <c r="G442" s="1828"/>
      <c r="H442" s="1829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52551</v>
      </c>
      <c r="K445" s="548">
        <f t="shared" si="99"/>
        <v>0</v>
      </c>
      <c r="L445" s="549">
        <f t="shared" si="99"/>
        <v>52551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-52551</v>
      </c>
      <c r="K446" s="555">
        <f t="shared" si="100"/>
        <v>0</v>
      </c>
      <c r="L446" s="556">
        <f>+L597</f>
        <v>-52551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Несебър</v>
      </c>
      <c r="C451" s="1784"/>
      <c r="D451" s="1785"/>
      <c r="E451" s="115">
        <f>$E$9</f>
        <v>43466</v>
      </c>
      <c r="F451" s="407">
        <f>$F$9</f>
        <v>43769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Несебър</v>
      </c>
      <c r="C454" s="1787"/>
      <c r="D454" s="1788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2062</v>
      </c>
      <c r="F458" s="1831"/>
      <c r="G458" s="1831"/>
      <c r="H458" s="183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-52551</v>
      </c>
      <c r="K566" s="581">
        <f t="shared" si="128"/>
        <v>0</v>
      </c>
      <c r="L566" s="578">
        <f t="shared" si="128"/>
        <v>-52551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-52551</v>
      </c>
      <c r="K573" s="1627">
        <v>0</v>
      </c>
      <c r="L573" s="1393">
        <f t="shared" si="129"/>
        <v>-52551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-52551</v>
      </c>
      <c r="K597" s="666">
        <f t="shared" si="133"/>
        <v>0</v>
      </c>
      <c r="L597" s="662">
        <f t="shared" si="133"/>
        <v>-52551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 t="s">
        <v>2073</v>
      </c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2075</v>
      </c>
      <c r="E603" s="671"/>
      <c r="F603" s="218" t="s">
        <v>881</v>
      </c>
      <c r="G603" s="1765" t="s">
        <v>2074</v>
      </c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884</v>
      </c>
      <c r="E605" s="676"/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91" t="str">
        <f>$B$7</f>
        <v>ОТЧЕТНИ ДАННИ ПО ЕБК ЗА СМЕТКИТЕ ЗА СРЕДСТВАТА ОТ ЕВРОПЕЙСКИЯ СЪЮЗ - РА</v>
      </c>
      <c r="C621" s="1792"/>
      <c r="D621" s="179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3" t="str">
        <f>$B$9</f>
        <v>Несебър</v>
      </c>
      <c r="C623" s="1784"/>
      <c r="D623" s="1785"/>
      <c r="E623" s="115">
        <f>$E$9</f>
        <v>43466</v>
      </c>
      <c r="F623" s="226">
        <f>$F$9</f>
        <v>43769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2" t="str">
        <f>$B$12</f>
        <v>Несебър</v>
      </c>
      <c r="C626" s="1843"/>
      <c r="D626" s="1844"/>
      <c r="E626" s="410" t="s">
        <v>892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827" t="s">
        <v>2051</v>
      </c>
      <c r="F630" s="1828"/>
      <c r="G630" s="1828"/>
      <c r="H630" s="1829"/>
      <c r="I630" s="1836" t="s">
        <v>2052</v>
      </c>
      <c r="J630" s="1837"/>
      <c r="K630" s="1837"/>
      <c r="L630" s="183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816" t="s">
        <v>746</v>
      </c>
      <c r="D637" s="1817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12" t="s">
        <v>749</v>
      </c>
      <c r="D640" s="181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14" t="s">
        <v>194</v>
      </c>
      <c r="D646" s="181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10" t="s">
        <v>199</v>
      </c>
      <c r="D654" s="1811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12" t="s">
        <v>200</v>
      </c>
      <c r="D655" s="181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806" t="s">
        <v>272</v>
      </c>
      <c r="D673" s="1807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06" t="s">
        <v>724</v>
      </c>
      <c r="D677" s="180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06" t="s">
        <v>219</v>
      </c>
      <c r="D683" s="180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06" t="s">
        <v>221</v>
      </c>
      <c r="D686" s="1807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08" t="s">
        <v>222</v>
      </c>
      <c r="D687" s="1809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08" t="s">
        <v>223</v>
      </c>
      <c r="D688" s="1809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08" t="s">
        <v>1664</v>
      </c>
      <c r="D689" s="1809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06" t="s">
        <v>224</v>
      </c>
      <c r="D690" s="180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06" t="s">
        <v>234</v>
      </c>
      <c r="D705" s="1807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06" t="s">
        <v>235</v>
      </c>
      <c r="D706" s="1807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806" t="s">
        <v>236</v>
      </c>
      <c r="D707" s="1807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06" t="s">
        <v>237</v>
      </c>
      <c r="D708" s="180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06" t="s">
        <v>1665</v>
      </c>
      <c r="D715" s="180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06" t="s">
        <v>1662</v>
      </c>
      <c r="D719" s="1807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06" t="s">
        <v>1663</v>
      </c>
      <c r="D720" s="1807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08" t="s">
        <v>247</v>
      </c>
      <c r="D721" s="1809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06" t="s">
        <v>273</v>
      </c>
      <c r="D722" s="180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04" t="s">
        <v>248</v>
      </c>
      <c r="D725" s="1805"/>
      <c r="E725" s="310">
        <f>F725+G725+H725</f>
        <v>795000</v>
      </c>
      <c r="F725" s="1422"/>
      <c r="G725" s="1423">
        <v>795000</v>
      </c>
      <c r="H725" s="1424"/>
      <c r="I725" s="1422"/>
      <c r="J725" s="1423">
        <v>1402719</v>
      </c>
      <c r="K725" s="1424"/>
      <c r="L725" s="310">
        <f>I725+J725+K725</f>
        <v>1402719</v>
      </c>
      <c r="M725" s="12">
        <f t="shared" si="155"/>
        <v>1</v>
      </c>
      <c r="N725" s="13"/>
    </row>
    <row r="726" spans="2:14" ht="15.75">
      <c r="B726" s="365">
        <v>5200</v>
      </c>
      <c r="C726" s="1804" t="s">
        <v>249</v>
      </c>
      <c r="D726" s="1805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04" t="s">
        <v>625</v>
      </c>
      <c r="D734" s="1805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04" t="s">
        <v>687</v>
      </c>
      <c r="D737" s="180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06" t="s">
        <v>688</v>
      </c>
      <c r="D738" s="180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9" t="s">
        <v>917</v>
      </c>
      <c r="D743" s="180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801" t="s">
        <v>696</v>
      </c>
      <c r="D747" s="180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801" t="s">
        <v>696</v>
      </c>
      <c r="D748" s="180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795000</v>
      </c>
      <c r="F752" s="396">
        <f t="shared" si="169"/>
        <v>0</v>
      </c>
      <c r="G752" s="397">
        <f t="shared" si="169"/>
        <v>795000</v>
      </c>
      <c r="H752" s="398">
        <f t="shared" si="169"/>
        <v>0</v>
      </c>
      <c r="I752" s="396">
        <f t="shared" si="169"/>
        <v>0</v>
      </c>
      <c r="J752" s="397">
        <f t="shared" si="169"/>
        <v>1402719</v>
      </c>
      <c r="K752" s="398">
        <f t="shared" si="169"/>
        <v>0</v>
      </c>
      <c r="L752" s="395">
        <f t="shared" si="169"/>
        <v>1402719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91" t="str">
        <f>$B$7</f>
        <v>ОТЧЕТНИ ДАННИ ПО ЕБК ЗА СМЕТКИТЕ ЗА СРЕДСТВАТА ОТ ЕВРОПЕЙСКИЯ СЪЮЗ - РА</v>
      </c>
      <c r="C759" s="1792"/>
      <c r="D759" s="179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3" t="str">
        <f>$B$9</f>
        <v>Несебър</v>
      </c>
      <c r="C761" s="1784"/>
      <c r="D761" s="1785"/>
      <c r="E761" s="115">
        <f>$E$9</f>
        <v>43466</v>
      </c>
      <c r="F761" s="226">
        <f>$F$9</f>
        <v>43769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2" t="str">
        <f>$B$12</f>
        <v>Несебър</v>
      </c>
      <c r="C764" s="1843"/>
      <c r="D764" s="1844"/>
      <c r="E764" s="410" t="s">
        <v>892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893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714</v>
      </c>
      <c r="E768" s="1827" t="s">
        <v>2051</v>
      </c>
      <c r="F768" s="1828"/>
      <c r="G768" s="1828"/>
      <c r="H768" s="1829"/>
      <c r="I768" s="1836" t="s">
        <v>2052</v>
      </c>
      <c r="J768" s="1837"/>
      <c r="K768" s="1837"/>
      <c r="L768" s="1838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8826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8826</v>
      </c>
      <c r="D773" s="1452" t="s">
        <v>112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816" t="s">
        <v>746</v>
      </c>
      <c r="D775" s="1817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11297</v>
      </c>
      <c r="K775" s="276">
        <f t="shared" si="170"/>
        <v>0</v>
      </c>
      <c r="L775" s="273">
        <f t="shared" si="170"/>
        <v>11297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>
        <v>11297</v>
      </c>
      <c r="K776" s="1418"/>
      <c r="L776" s="281">
        <f>I776+J776+K776</f>
        <v>11297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812" t="s">
        <v>749</v>
      </c>
      <c r="D778" s="1813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814" t="s">
        <v>194</v>
      </c>
      <c r="D784" s="1815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2058</v>
      </c>
      <c r="K784" s="276">
        <f t="shared" si="173"/>
        <v>0</v>
      </c>
      <c r="L784" s="273">
        <f t="shared" si="173"/>
        <v>2058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>
        <v>1235</v>
      </c>
      <c r="K785" s="1418"/>
      <c r="L785" s="281">
        <f aca="true" t="shared" si="175" ref="L785:L792">I785+J785+K785</f>
        <v>1235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912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873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>
        <v>500</v>
      </c>
      <c r="K788" s="1420"/>
      <c r="L788" s="295">
        <f t="shared" si="175"/>
        <v>500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>
        <v>323</v>
      </c>
      <c r="K789" s="1420"/>
      <c r="L789" s="295">
        <f t="shared" si="175"/>
        <v>323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875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810" t="s">
        <v>199</v>
      </c>
      <c r="D792" s="1811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812" t="s">
        <v>200</v>
      </c>
      <c r="D793" s="1813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876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803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806" t="s">
        <v>272</v>
      </c>
      <c r="D811" s="1807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806" t="s">
        <v>724</v>
      </c>
      <c r="D815" s="1807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806" t="s">
        <v>219</v>
      </c>
      <c r="D821" s="1807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806" t="s">
        <v>221</v>
      </c>
      <c r="D824" s="1807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808" t="s">
        <v>222</v>
      </c>
      <c r="D825" s="1809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808" t="s">
        <v>223</v>
      </c>
      <c r="D826" s="1809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808" t="s">
        <v>1664</v>
      </c>
      <c r="D827" s="1809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806" t="s">
        <v>224</v>
      </c>
      <c r="D828" s="1807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717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1661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806" t="s">
        <v>234</v>
      </c>
      <c r="D843" s="1807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806" t="s">
        <v>235</v>
      </c>
      <c r="D844" s="1807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806" t="s">
        <v>236</v>
      </c>
      <c r="D845" s="1807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806" t="s">
        <v>237</v>
      </c>
      <c r="D846" s="1807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806" t="s">
        <v>1665</v>
      </c>
      <c r="D853" s="1807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806" t="s">
        <v>1662</v>
      </c>
      <c r="D857" s="1807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806" t="s">
        <v>1663</v>
      </c>
      <c r="D858" s="1807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808" t="s">
        <v>247</v>
      </c>
      <c r="D859" s="1809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806" t="s">
        <v>273</v>
      </c>
      <c r="D860" s="1807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804" t="s">
        <v>248</v>
      </c>
      <c r="D863" s="1805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804" t="s">
        <v>249</v>
      </c>
      <c r="D864" s="1805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620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621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622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623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624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804" t="s">
        <v>625</v>
      </c>
      <c r="D872" s="1805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804" t="s">
        <v>687</v>
      </c>
      <c r="D875" s="1805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806" t="s">
        <v>688</v>
      </c>
      <c r="D876" s="1807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9" t="s">
        <v>917</v>
      </c>
      <c r="D881" s="180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801" t="s">
        <v>696</v>
      </c>
      <c r="D885" s="1802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801" t="s">
        <v>696</v>
      </c>
      <c r="D886" s="180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13355</v>
      </c>
      <c r="K890" s="398">
        <f t="shared" si="205"/>
        <v>0</v>
      </c>
      <c r="L890" s="395">
        <f t="shared" si="205"/>
        <v>13355</v>
      </c>
      <c r="M890" s="12">
        <f t="shared" si="202"/>
        <v>1</v>
      </c>
      <c r="N890" s="73" t="str">
        <f>LEFT(C772,1)</f>
        <v>8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2051</v>
      </c>
      <c r="M23" s="1828"/>
      <c r="N23" s="1828"/>
      <c r="O23" s="1829"/>
      <c r="P23" s="1836" t="s">
        <v>2052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</cp:lastModifiedBy>
  <cp:lastPrinted>2019-01-10T13:58:54Z</cp:lastPrinted>
  <dcterms:created xsi:type="dcterms:W3CDTF">1997-12-10T11:54:07Z</dcterms:created>
  <dcterms:modified xsi:type="dcterms:W3CDTF">2019-11-08T12:59:51Z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