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45" windowWidth="15240" windowHeight="7110" activeTab="0"/>
  </bookViews>
  <sheets>
    <sheet name="приходи" sheetId="1" r:id="rId1"/>
    <sheet name="разходи" sheetId="2" r:id="rId2"/>
    <sheet name="Дейности" sheetId="3" r:id="rId3"/>
  </sheets>
  <definedNames/>
  <calcPr fullCalcOnLoad="1"/>
</workbook>
</file>

<file path=xl/sharedStrings.xml><?xml version="1.0" encoding="utf-8"?>
<sst xmlns="http://schemas.openxmlformats.org/spreadsheetml/2006/main" count="373" uniqueCount="192">
  <si>
    <t>§</t>
  </si>
  <si>
    <t>Наименование на параграфа</t>
  </si>
  <si>
    <t xml:space="preserve">1. Имуществени данъци </t>
  </si>
  <si>
    <t>данък върху недвижимите имоти</t>
  </si>
  <si>
    <t>данък върху наследствата</t>
  </si>
  <si>
    <t>данък върху превозните средства</t>
  </si>
  <si>
    <t>Всичко § Имуществени данъци</t>
  </si>
  <si>
    <t>2. Неданъчни приходи</t>
  </si>
  <si>
    <t xml:space="preserve">нетни приходи от прод. на услуги, стоки </t>
  </si>
  <si>
    <t>приходи от наеми на имущества</t>
  </si>
  <si>
    <t>приходи от наеми на земя</t>
  </si>
  <si>
    <t>приходи от дивиденти</t>
  </si>
  <si>
    <t>приходи от лихви по тек. банк. сметки</t>
  </si>
  <si>
    <t>Всичко § Приходи и доходи от собственост</t>
  </si>
  <si>
    <t>за ползване на детски градини и др. по обр.</t>
  </si>
  <si>
    <t>за ползване на детски ясли и др. по здрав.</t>
  </si>
  <si>
    <t>за ползване на дом. соц. патронаж и общ. соц. усл.</t>
  </si>
  <si>
    <t>за ползване на пазари, тържища, панаири</t>
  </si>
  <si>
    <t>за битови отпадаци</t>
  </si>
  <si>
    <t>за ползване на общежития и др.по образ.</t>
  </si>
  <si>
    <t>за технически услуги</t>
  </si>
  <si>
    <t>за адм. услуги</t>
  </si>
  <si>
    <t>други общински такси</t>
  </si>
  <si>
    <t>Всичко § Общински такси</t>
  </si>
  <si>
    <t>глоби, санкции, неустойки</t>
  </si>
  <si>
    <t>Всичко § Глоби и административни наказания</t>
  </si>
  <si>
    <t>други неданъчни приходи</t>
  </si>
  <si>
    <t>Всичко § Други неданъчни приходи</t>
  </si>
  <si>
    <t>приходи от продажба на ДМА</t>
  </si>
  <si>
    <t>приходи от продажба на НДА</t>
  </si>
  <si>
    <t>приходи от продажба на земя</t>
  </si>
  <si>
    <t>Всичко § Приходи от продажба на държавно</t>
  </si>
  <si>
    <t>и общинско имущество</t>
  </si>
  <si>
    <t xml:space="preserve">Приходи от концесии </t>
  </si>
  <si>
    <t>дарения, помощи и др. б. суми от страната</t>
  </si>
  <si>
    <t>Всичко § Помощи</t>
  </si>
  <si>
    <t>ВСИЧКО НЕДАНЪЧНИ ПРИХОДИ</t>
  </si>
  <si>
    <t>ВСИЧКО ПРИХОДИ С ОБЩ. ХАРАКТЕР</t>
  </si>
  <si>
    <t>приходи от лихви по депозити</t>
  </si>
  <si>
    <t>Първоначален</t>
  </si>
  <si>
    <t>Местни дейности</t>
  </si>
  <si>
    <t>ВСИЧКО ПРИХОДИ ПО ОБЩИНСКИЯ БЮДЖЕТ</t>
  </si>
  <si>
    <t>Депозити и средства по сметки (нето)</t>
  </si>
  <si>
    <t>Придобиване на ДМА</t>
  </si>
  <si>
    <t>Основен ремонт на ДМА</t>
  </si>
  <si>
    <t>Текущ ремонт</t>
  </si>
  <si>
    <t>ВСИЧКО ВЗАИМООТНОШЕНИЯ:</t>
  </si>
  <si>
    <t>ВСИЧКО ФИНАНСИРАНЕ НА ДЕФИЦИТА</t>
  </si>
  <si>
    <t>I. ИМУЩЕСТВЕНИ ДАНЪЦИ И НЕДАНЪЧНИ ПРИХОДИ</t>
  </si>
  <si>
    <t>реализирани курс. разлики от валутни операции</t>
  </si>
  <si>
    <t>Уточнен план</t>
  </si>
  <si>
    <t>Вода, горива и енергия</t>
  </si>
  <si>
    <t>Краткоср. командировки в чужбина</t>
  </si>
  <si>
    <t xml:space="preserve">Разходи за външни услуги </t>
  </si>
  <si>
    <t xml:space="preserve">Глоби, неуст., нак. лихви и съд. обез. </t>
  </si>
  <si>
    <t xml:space="preserve">Заплати за перс., нает по труд. и служебни правоот. </t>
  </si>
  <si>
    <t>Осиг. вноски от работодател за ДОО</t>
  </si>
  <si>
    <t>Здравноосигурителни вноски от работодател</t>
  </si>
  <si>
    <t>4300</t>
  </si>
  <si>
    <t>Субсидии за нефинансови предприятия</t>
  </si>
  <si>
    <t>Материали</t>
  </si>
  <si>
    <t>0100</t>
  </si>
  <si>
    <t>0200</t>
  </si>
  <si>
    <t xml:space="preserve">Др. възнаграждения и плащания за перс. </t>
  </si>
  <si>
    <t>0300</t>
  </si>
  <si>
    <t>0400</t>
  </si>
  <si>
    <t>Учителски пенсионен фонд</t>
  </si>
  <si>
    <t>0500</t>
  </si>
  <si>
    <t>0700</t>
  </si>
  <si>
    <t xml:space="preserve">Вноски за допълнително задължит. осигуряване 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</si>
  <si>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</si>
  <si>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</si>
  <si>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</si>
  <si>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</si>
  <si>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</si>
  <si>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</si>
  <si>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</si>
  <si>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</si>
  <si>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1014</t>
  </si>
  <si>
    <t>Уч. и научно изсл. разходи и книги за библиотеки</t>
  </si>
  <si>
    <t>1015</t>
  </si>
  <si>
    <t>1016</t>
  </si>
  <si>
    <t>1020</t>
  </si>
  <si>
    <t>1030</t>
  </si>
  <si>
    <t>1040</t>
  </si>
  <si>
    <t>Платени данъци, мита и такси</t>
  </si>
  <si>
    <t>1051</t>
  </si>
  <si>
    <t>Командировки в страната</t>
  </si>
  <si>
    <t>1052</t>
  </si>
  <si>
    <t>1062</t>
  </si>
  <si>
    <t>Разходи за застраховки</t>
  </si>
  <si>
    <t>1091</t>
  </si>
  <si>
    <t>СБКО</t>
  </si>
  <si>
    <t>1092</t>
  </si>
  <si>
    <t>1098</t>
  </si>
  <si>
    <t>Др. неклас. в др. параг. и подпар.</t>
  </si>
  <si>
    <t>2100</t>
  </si>
  <si>
    <t>Разходи за лихви по емисии на дъжавни (общински) ЦК</t>
  </si>
  <si>
    <t>4600</t>
  </si>
  <si>
    <t>Разх. за чл. внос и участие в нетърг. организации</t>
  </si>
  <si>
    <t>5100</t>
  </si>
  <si>
    <t>5200</t>
  </si>
  <si>
    <t>5300</t>
  </si>
  <si>
    <t>Придобиване на НДА</t>
  </si>
  <si>
    <t>Резерв</t>
  </si>
  <si>
    <t>9999</t>
  </si>
  <si>
    <t>ВСИЧКО РАЗХОДИ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</si>
  <si>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3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</si>
  <si>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4</t>
    </r>
  </si>
  <si>
    <t>Плат. дан., мита, такси /без ДОО, НЗОК/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</si>
  <si>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5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</si>
  <si>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6</t>
    </r>
  </si>
  <si>
    <t xml:space="preserve">план  2005 г. </t>
  </si>
  <si>
    <t>получени застр. обезщетения за ДМА</t>
  </si>
  <si>
    <t>Внесен ДДС (-)</t>
  </si>
  <si>
    <t>Внесен данък в/у приходи от стоп. д-ст на бюдж. пред-тие</t>
  </si>
  <si>
    <t>Внесени ДДС и др. Данъци</t>
  </si>
  <si>
    <t xml:space="preserve">ВСИЧКО § Трансфери (субсидии, вноски) м/у бюдж.см. (нето) </t>
  </si>
  <si>
    <t>Трансфери от/за ПУДООС</t>
  </si>
  <si>
    <t>Остатък в лв. по сметки от предх. период (+)</t>
  </si>
  <si>
    <t xml:space="preserve"> V. ФИНАНСИРАНЕ НА ДЕФИЦИТА</t>
  </si>
  <si>
    <t>Временно съхранявание ср-ва на разпореждане</t>
  </si>
  <si>
    <t>Остатък в лв. равност-ст по вал. сметки от предх. период (+)</t>
  </si>
  <si>
    <t>Нал. в лв. по с-ки в кр. на периода (-)</t>
  </si>
  <si>
    <t>план 2005</t>
  </si>
  <si>
    <t>5500</t>
  </si>
  <si>
    <t>Капиталови трансфери</t>
  </si>
  <si>
    <r>
      <t xml:space="preserve"> 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2</t>
    </r>
  </si>
  <si>
    <t>Глоби, неустойки, наказ. лихви</t>
  </si>
  <si>
    <t>Справка за разходите на д-ст "Осветление на улици и площади" по разходни параграфи за 2005 г.</t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</si>
  <si>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7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</si>
  <si>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8</t>
    </r>
  </si>
  <si>
    <r>
      <t xml:space="preserve">Приложение </t>
    </r>
    <r>
      <rPr>
        <sz val="11"/>
        <rFont val="Arial"/>
        <family val="0"/>
      </rPr>
      <t>№</t>
    </r>
    <r>
      <rPr>
        <sz val="11"/>
        <rFont val="Times New Roman"/>
        <family val="1"/>
      </rPr>
      <t xml:space="preserve"> 9</t>
    </r>
  </si>
  <si>
    <t>Актуализиран</t>
  </si>
  <si>
    <t>план</t>
  </si>
  <si>
    <t xml:space="preserve"> </t>
  </si>
  <si>
    <t>Остатък от предходен период</t>
  </si>
  <si>
    <t>данък при  придоб. на имущество по дарения и възм.начин</t>
  </si>
  <si>
    <t xml:space="preserve"> Изготвил:</t>
  </si>
  <si>
    <t>Обща допълваща субсидя</t>
  </si>
  <si>
    <t>Обща изравнителна субсидия</t>
  </si>
  <si>
    <t>Възстановен трансфер в РБ</t>
  </si>
  <si>
    <t>ПРИХОДИ</t>
  </si>
  <si>
    <t>към 31.10.2006 г.</t>
  </si>
  <si>
    <t>Справка за разходите за дейност "Целодневни детски градини" по разходни параграфи за 2006 г.</t>
  </si>
  <si>
    <t>Справка за разходите за дейност "Извънучилищни дейности" - УСШ по разходни параграфи за 2006 г.</t>
  </si>
  <si>
    <t>Справка за разходите за дейност "Детски ясли" по разходни параграфи за 2006 г.</t>
  </si>
  <si>
    <t>към 31.12.2006 г.</t>
  </si>
  <si>
    <t>Справка за разходите на д-ст "Др. дейности по жилищно строителство" по разходни параграфи за 2006 г.</t>
  </si>
  <si>
    <t>Справка за разходите на д-ст "Др. дейности по БКС и опазване на околната среда" по разходни параграфи за 2006 г.</t>
  </si>
  <si>
    <t>Справка за р-те за д-ст "Служби и д-ти по поддържане, ремонт и изгр. на пътища" по разх. параграфи за 2006 г.</t>
  </si>
  <si>
    <t>към 31.12.2005 г.</t>
  </si>
  <si>
    <t>дарения,възмездно получени суми</t>
  </si>
  <si>
    <t>Проект</t>
  </si>
  <si>
    <t>за притежаване на куче</t>
  </si>
  <si>
    <t>2008г.</t>
  </si>
  <si>
    <t>Приложение № 1</t>
  </si>
  <si>
    <t>Целеви трансфери  от ЦБ</t>
  </si>
  <si>
    <t>ВСИЧКО ПРИХОДИ</t>
  </si>
  <si>
    <t>Наличност в лева по ср.деп края на периода</t>
  </si>
  <si>
    <t>Наличност в лева по ср.деп във валута</t>
  </si>
  <si>
    <t>Преоценка на валутни наличности</t>
  </si>
  <si>
    <t>Възстановени трансфери</t>
  </si>
  <si>
    <t xml:space="preserve">други данъци </t>
  </si>
  <si>
    <t>патентен данък</t>
  </si>
  <si>
    <t>туристически данък</t>
  </si>
  <si>
    <t>Трансфери м/у бюджетни сметки</t>
  </si>
  <si>
    <t>Друго финансиране</t>
  </si>
  <si>
    <t>Нал. в лв. по с-ки във валута в кр. на периода (-)</t>
  </si>
  <si>
    <t>Остатък в лв. по валутни сметки от предх. период (+)</t>
  </si>
  <si>
    <t>Погашения на ОбЦК (-)</t>
  </si>
  <si>
    <t>II. ВЗАИМООТНОШЕНИЯ С РБ</t>
  </si>
  <si>
    <t>Справка за разходите по бюджета на Община Несебър по параграфи за 2012 г.</t>
  </si>
  <si>
    <t>за ползване на лагери др.</t>
  </si>
  <si>
    <t>Вноски за ЦБ - минали години</t>
  </si>
  <si>
    <t xml:space="preserve">Държавни          Местни </t>
  </si>
  <si>
    <t>наказателни лихви за данъци</t>
  </si>
  <si>
    <t>Получени дългосрочни заеми от банки</t>
  </si>
  <si>
    <t>Погашения по дългосрочни заеми от банки</t>
  </si>
  <si>
    <t>Погашения по краткросрочни заеми от др. Лица-фонд ФЛАГ ЕАД</t>
  </si>
  <si>
    <t>Получени дългосрочни заеми от др.лица -фонд ФЛАГ ЕАД</t>
  </si>
  <si>
    <t>Погашения по дългосрочни заеми от др.лица- фонд ФЛАГ ЕАД</t>
  </si>
  <si>
    <t>Временни безлихвени заеми м/у бюджети и сметки за средствата от ЕС</t>
  </si>
  <si>
    <t>А.Харизанова                                                                                 Иван Гургов   -  Зам.кмет Бюджет и финанси</t>
  </si>
  <si>
    <t>Изготвил:                                                                                                     Съгласувал:</t>
  </si>
  <si>
    <t>Проект 2018</t>
  </si>
  <si>
    <t>Общо 2018</t>
  </si>
  <si>
    <t xml:space="preserve"> Проект   2018</t>
  </si>
  <si>
    <t xml:space="preserve">Целеви субсидии за кап. разходи </t>
  </si>
  <si>
    <t>Други целеви трансфери</t>
  </si>
  <si>
    <t>данък върху таксиметров превоз</t>
  </si>
  <si>
    <t>Проект за бюджет за 2018г. на Община Несебър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</si>
</sst>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1" xfId="58" applyFont="1" applyFill="1" applyBorder="1">
      <alignment/>
      <protection/>
    </xf>
    <xf numFmtId="49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58" applyFont="1" applyFill="1" applyBorder="1">
      <alignment/>
      <protection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21" xfId="0" applyNumberFormat="1" applyFont="1" applyFill="1" applyBorder="1" applyAlignment="1">
      <alignment/>
    </xf>
    <xf numFmtId="1" fontId="3" fillId="0" borderId="0" xfId="58" applyNumberFormat="1" applyFont="1" applyFill="1" applyBorder="1">
      <alignment/>
      <protection/>
    </xf>
    <xf numFmtId="0" fontId="3" fillId="0" borderId="0" xfId="58" applyFont="1" applyFill="1" applyBorder="1">
      <alignment/>
      <protection/>
    </xf>
    <xf numFmtId="49" fontId="3" fillId="0" borderId="1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horizontal="center"/>
    </xf>
    <xf numFmtId="1" fontId="2" fillId="0" borderId="11" xfId="42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/>
    </xf>
    <xf numFmtId="1" fontId="3" fillId="0" borderId="23" xfId="4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1" fontId="2" fillId="0" borderId="0" xfId="58" applyNumberFormat="1" applyFont="1" applyFill="1" applyBorder="1">
      <alignment/>
      <protection/>
    </xf>
    <xf numFmtId="1" fontId="2" fillId="0" borderId="0" xfId="58" applyNumberFormat="1" applyFont="1" applyFill="1" applyBorder="1" applyAlignment="1">
      <alignment horizontal="center"/>
      <protection/>
    </xf>
    <xf numFmtId="1" fontId="3" fillId="0" borderId="23" xfId="44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2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/>
    </xf>
    <xf numFmtId="0" fontId="2" fillId="0" borderId="11" xfId="44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center"/>
    </xf>
    <xf numFmtId="0" fontId="3" fillId="32" borderId="2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0" fontId="3" fillId="32" borderId="15" xfId="0" applyNumberFormat="1" applyFont="1" applyFill="1" applyBorder="1" applyAlignment="1">
      <alignment horizontal="center"/>
    </xf>
    <xf numFmtId="0" fontId="2" fillId="32" borderId="18" xfId="0" applyNumberFormat="1" applyFont="1" applyFill="1" applyBorder="1" applyAlignment="1">
      <alignment horizontal="center"/>
    </xf>
    <xf numFmtId="0" fontId="2" fillId="4" borderId="3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2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4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right"/>
    </xf>
    <xf numFmtId="14" fontId="3" fillId="0" borderId="3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3" fillId="32" borderId="23" xfId="0" applyNumberFormat="1" applyFont="1" applyFill="1" applyBorder="1" applyAlignment="1">
      <alignment horizontal="right"/>
    </xf>
    <xf numFmtId="3" fontId="3" fillId="32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32" borderId="23" xfId="0" applyNumberFormat="1" applyFont="1" applyFill="1" applyBorder="1" applyAlignment="1">
      <alignment/>
    </xf>
    <xf numFmtId="3" fontId="3" fillId="32" borderId="42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9" xfId="0" applyNumberFormat="1" applyFont="1" applyFill="1" applyBorder="1" applyAlignment="1">
      <alignment/>
    </xf>
    <xf numFmtId="3" fontId="3" fillId="32" borderId="18" xfId="0" applyNumberFormat="1" applyFont="1" applyFill="1" applyBorder="1" applyAlignment="1">
      <alignment horizontal="right"/>
    </xf>
    <xf numFmtId="3" fontId="3" fillId="32" borderId="38" xfId="0" applyNumberFormat="1" applyFont="1" applyFill="1" applyBorder="1" applyAlignment="1">
      <alignment/>
    </xf>
    <xf numFmtId="3" fontId="3" fillId="4" borderId="43" xfId="0" applyNumberFormat="1" applyFont="1" applyFill="1" applyBorder="1" applyAlignment="1">
      <alignment/>
    </xf>
    <xf numFmtId="3" fontId="3" fillId="4" borderId="44" xfId="0" applyNumberFormat="1" applyFont="1" applyFill="1" applyBorder="1" applyAlignment="1">
      <alignment horizontal="right"/>
    </xf>
    <xf numFmtId="3" fontId="3" fillId="4" borderId="45" xfId="0" applyNumberFormat="1" applyFont="1" applyFill="1" applyBorder="1" applyAlignment="1">
      <alignment horizontal="right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32" borderId="16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 horizontal="right"/>
    </xf>
    <xf numFmtId="0" fontId="3" fillId="32" borderId="16" xfId="0" applyNumberFormat="1" applyFont="1" applyFill="1" applyBorder="1" applyAlignment="1">
      <alignment horizontal="center"/>
    </xf>
    <xf numFmtId="3" fontId="3" fillId="4" borderId="24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32" borderId="24" xfId="0" applyNumberFormat="1" applyFont="1" applyFill="1" applyBorder="1" applyAlignment="1">
      <alignment horizontal="right"/>
    </xf>
    <xf numFmtId="3" fontId="3" fillId="32" borderId="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32" borderId="19" xfId="0" applyNumberFormat="1" applyFont="1" applyFill="1" applyBorder="1" applyAlignment="1">
      <alignment horizontal="right"/>
    </xf>
    <xf numFmtId="3" fontId="3" fillId="4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3" fillId="32" borderId="42" xfId="0" applyNumberFormat="1" applyFont="1" applyFill="1" applyBorder="1" applyAlignment="1">
      <alignment horizontal="right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3" fillId="32" borderId="31" xfId="0" applyNumberFormat="1" applyFont="1" applyFill="1" applyBorder="1" applyAlignment="1">
      <alignment horizontal="center"/>
    </xf>
    <xf numFmtId="3" fontId="3" fillId="32" borderId="31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2" borderId="31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/>
    </xf>
    <xf numFmtId="0" fontId="3" fillId="32" borderId="57" xfId="0" applyNumberFormat="1" applyFont="1" applyFill="1" applyBorder="1" applyAlignment="1">
      <alignment horizontal="center"/>
    </xf>
    <xf numFmtId="3" fontId="3" fillId="32" borderId="57" xfId="0" applyNumberFormat="1" applyFont="1" applyFill="1" applyBorder="1" applyAlignment="1">
      <alignment/>
    </xf>
    <xf numFmtId="3" fontId="3" fillId="32" borderId="57" xfId="0" applyNumberFormat="1" applyFont="1" applyFill="1" applyBorder="1" applyAlignment="1">
      <alignment horizontal="right"/>
    </xf>
    <xf numFmtId="0" fontId="3" fillId="32" borderId="54" xfId="0" applyNumberFormat="1" applyFont="1" applyFill="1" applyBorder="1" applyAlignment="1">
      <alignment horizontal="center"/>
    </xf>
    <xf numFmtId="3" fontId="3" fillId="32" borderId="21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 horizontal="right"/>
    </xf>
    <xf numFmtId="3" fontId="2" fillId="0" borderId="4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4" borderId="58" xfId="0" applyNumberFormat="1" applyFont="1" applyFill="1" applyBorder="1" applyAlignment="1">
      <alignment horizontal="right"/>
    </xf>
    <xf numFmtId="3" fontId="3" fillId="4" borderId="59" xfId="0" applyNumberFormat="1" applyFont="1" applyFill="1" applyBorder="1" applyAlignment="1">
      <alignment horizontal="right"/>
    </xf>
    <xf numFmtId="3" fontId="3" fillId="32" borderId="60" xfId="0" applyNumberFormat="1" applyFont="1" applyFill="1" applyBorder="1" applyAlignment="1">
      <alignment/>
    </xf>
    <xf numFmtId="3" fontId="3" fillId="32" borderId="4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61" xfId="0" applyNumberFormat="1" applyFont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3" fillId="32" borderId="53" xfId="0" applyNumberFormat="1" applyFont="1" applyFill="1" applyBorder="1" applyAlignment="1">
      <alignment/>
    </xf>
    <xf numFmtId="3" fontId="3" fillId="32" borderId="39" xfId="0" applyNumberFormat="1" applyFont="1" applyFill="1" applyBorder="1" applyAlignment="1">
      <alignment/>
    </xf>
    <xf numFmtId="3" fontId="3" fillId="32" borderId="37" xfId="0" applyNumberFormat="1" applyFont="1" applyFill="1" applyBorder="1" applyAlignment="1">
      <alignment/>
    </xf>
    <xf numFmtId="3" fontId="3" fillId="4" borderId="62" xfId="0" applyNumberFormat="1" applyFont="1" applyFill="1" applyBorder="1" applyAlignment="1">
      <alignment horizontal="right"/>
    </xf>
    <xf numFmtId="3" fontId="3" fillId="4" borderId="46" xfId="0" applyNumberFormat="1" applyFont="1" applyFill="1" applyBorder="1" applyAlignment="1">
      <alignment horizontal="right"/>
    </xf>
    <xf numFmtId="3" fontId="3" fillId="4" borderId="63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32" borderId="64" xfId="0" applyNumberFormat="1" applyFont="1" applyFill="1" applyBorder="1" applyAlignment="1">
      <alignment/>
    </xf>
    <xf numFmtId="3" fontId="3" fillId="32" borderId="34" xfId="0" applyNumberFormat="1" applyFont="1" applyFill="1" applyBorder="1" applyAlignment="1">
      <alignment horizontal="right"/>
    </xf>
    <xf numFmtId="1" fontId="2" fillId="33" borderId="31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0" fontId="0" fillId="0" borderId="61" xfId="0" applyFill="1" applyBorder="1" applyAlignment="1">
      <alignment horizontal="right" wrapText="1"/>
    </xf>
    <xf numFmtId="3" fontId="3" fillId="0" borderId="61" xfId="0" applyNumberFormat="1" applyFont="1" applyFill="1" applyBorder="1" applyAlignment="1">
      <alignment horizontal="right"/>
    </xf>
    <xf numFmtId="3" fontId="3" fillId="32" borderId="15" xfId="0" applyNumberFormat="1" applyFont="1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32" borderId="36" xfId="0" applyNumberFormat="1" applyFont="1" applyFill="1" applyBorder="1" applyAlignment="1">
      <alignment horizontal="right"/>
    </xf>
    <xf numFmtId="3" fontId="3" fillId="32" borderId="34" xfId="0" applyNumberFormat="1" applyFont="1" applyFill="1" applyBorder="1" applyAlignment="1">
      <alignment horizontal="right"/>
    </xf>
    <xf numFmtId="3" fontId="3" fillId="32" borderId="36" xfId="0" applyNumberFormat="1" applyFont="1" applyFill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3" fontId="3" fillId="0" borderId="61" xfId="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3" fontId="3" fillId="0" borderId="61" xfId="0" applyNumberFormat="1" applyFont="1" applyFill="1" applyBorder="1" applyAlignment="1">
      <alignment wrapText="1"/>
    </xf>
    <xf numFmtId="3" fontId="3" fillId="32" borderId="16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3" fillId="4" borderId="15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3" fontId="3" fillId="32" borderId="17" xfId="0" applyNumberFormat="1" applyFont="1" applyFill="1" applyBorder="1" applyAlignment="1">
      <alignment/>
    </xf>
    <xf numFmtId="0" fontId="0" fillId="0" borderId="34" xfId="0" applyBorder="1" applyAlignment="1">
      <alignment/>
    </xf>
    <xf numFmtId="3" fontId="3" fillId="4" borderId="42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16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3" fillId="4" borderId="36" xfId="0" applyNumberFormat="1" applyFont="1" applyFill="1" applyBorder="1" applyAlignment="1">
      <alignment wrapText="1"/>
    </xf>
    <xf numFmtId="0" fontId="0" fillId="0" borderId="34" xfId="0" applyBorder="1" applyAlignment="1">
      <alignment wrapText="1"/>
    </xf>
    <xf numFmtId="3" fontId="3" fillId="32" borderId="36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 wrapText="1"/>
    </xf>
    <xf numFmtId="3" fontId="3" fillId="32" borderId="15" xfId="0" applyNumberFormat="1" applyFont="1" applyFill="1" applyBorder="1" applyAlignment="1">
      <alignment/>
    </xf>
    <xf numFmtId="3" fontId="3" fillId="32" borderId="36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3" fillId="32" borderId="15" xfId="0" applyNumberFormat="1" applyFont="1" applyFill="1" applyBorder="1" applyAlignment="1">
      <alignment horizontal="right"/>
    </xf>
    <xf numFmtId="3" fontId="3" fillId="32" borderId="18" xfId="0" applyNumberFormat="1" applyFont="1" applyFill="1" applyBorder="1" applyAlignment="1">
      <alignment horizontal="right"/>
    </xf>
    <xf numFmtId="0" fontId="2" fillId="4" borderId="15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5" fillId="0" borderId="0" xfId="58" applyFont="1" applyFill="1" applyBorder="1" applyAlignment="1">
      <alignment/>
      <protection/>
    </xf>
    <xf numFmtId="3" fontId="3" fillId="4" borderId="6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UDJET 2001 otche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UDJET 2001 otch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PageLayoutView="0" workbookViewId="0" topLeftCell="A81">
      <selection activeCell="Q11" sqref="Q11"/>
    </sheetView>
  </sheetViews>
  <sheetFormatPr defaultColWidth="9.140625" defaultRowHeight="12.75"/>
  <cols>
    <col min="1" max="1" width="5.00390625" style="1" customWidth="1"/>
    <col min="2" max="2" width="72.140625" style="1" customWidth="1"/>
    <col min="3" max="3" width="0.13671875" style="1" hidden="1" customWidth="1"/>
    <col min="4" max="4" width="11.140625" style="1" hidden="1" customWidth="1"/>
    <col min="5" max="5" width="12.57421875" style="1" hidden="1" customWidth="1"/>
    <col min="6" max="6" width="11.140625" style="1" hidden="1" customWidth="1"/>
    <col min="7" max="7" width="13.140625" style="1" customWidth="1"/>
    <col min="8" max="8" width="11.57421875" style="1" hidden="1" customWidth="1"/>
    <col min="9" max="9" width="13.57421875" style="1" hidden="1" customWidth="1"/>
    <col min="10" max="10" width="12.421875" style="1" hidden="1" customWidth="1"/>
    <col min="11" max="11" width="13.28125" style="1" hidden="1" customWidth="1"/>
    <col min="12" max="12" width="11.00390625" style="1" hidden="1" customWidth="1"/>
    <col min="13" max="13" width="14.00390625" style="1" customWidth="1"/>
    <col min="14" max="14" width="13.421875" style="1" customWidth="1"/>
    <col min="15" max="15" width="14.28125" style="1" customWidth="1"/>
    <col min="16" max="16" width="9.140625" style="1" customWidth="1"/>
    <col min="17" max="17" width="9.8515625" style="1" bestFit="1" customWidth="1"/>
    <col min="18" max="18" width="10.140625" style="1" bestFit="1" customWidth="1"/>
    <col min="19" max="16384" width="9.140625" style="1" customWidth="1"/>
  </cols>
  <sheetData>
    <row r="1" spans="1:14" ht="15">
      <c r="A1" s="2"/>
      <c r="B1" s="2"/>
      <c r="C1" s="2"/>
      <c r="D1" s="2"/>
      <c r="E1" s="2"/>
      <c r="F1" s="2"/>
      <c r="G1" s="2"/>
      <c r="H1" s="264" t="s">
        <v>156</v>
      </c>
      <c r="I1" s="264"/>
      <c r="J1" s="264"/>
      <c r="K1" s="264"/>
      <c r="L1" s="264"/>
      <c r="M1" s="264"/>
      <c r="N1" s="264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8.75">
      <c r="A3" s="245"/>
      <c r="B3" s="255" t="s">
        <v>191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9.5" thickBot="1">
      <c r="A4" s="256" t="s">
        <v>142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6" ht="15.75" thickTop="1">
      <c r="A5" s="244"/>
      <c r="B5" s="27"/>
      <c r="C5" s="257" t="s">
        <v>175</v>
      </c>
      <c r="D5" s="258"/>
      <c r="E5" s="258"/>
      <c r="F5" s="258"/>
      <c r="G5" s="258"/>
      <c r="H5" s="258"/>
      <c r="I5" s="258"/>
      <c r="J5" s="258"/>
      <c r="K5" s="258"/>
      <c r="L5" s="258"/>
      <c r="M5" s="259"/>
      <c r="N5" s="286" t="s">
        <v>186</v>
      </c>
      <c r="O5" s="271"/>
      <c r="P5" s="224"/>
    </row>
    <row r="6" spans="1:16" ht="15">
      <c r="A6" s="20" t="s">
        <v>0</v>
      </c>
      <c r="B6" s="70" t="s">
        <v>1</v>
      </c>
      <c r="C6" s="20" t="s">
        <v>39</v>
      </c>
      <c r="D6" s="87"/>
      <c r="E6" s="20"/>
      <c r="F6" s="20" t="s">
        <v>153</v>
      </c>
      <c r="G6" s="284" t="s">
        <v>185</v>
      </c>
      <c r="H6" s="87"/>
      <c r="I6" s="21"/>
      <c r="J6" s="177" t="s">
        <v>153</v>
      </c>
      <c r="K6" s="94"/>
      <c r="L6" s="94"/>
      <c r="M6" s="284" t="s">
        <v>187</v>
      </c>
      <c r="N6" s="287"/>
      <c r="O6" s="272"/>
      <c r="P6" s="177"/>
    </row>
    <row r="7" spans="1:16" ht="15.75" thickBot="1">
      <c r="A7" s="22"/>
      <c r="B7" s="41"/>
      <c r="C7" s="22" t="s">
        <v>112</v>
      </c>
      <c r="D7" s="86"/>
      <c r="E7" s="85"/>
      <c r="F7" s="85" t="s">
        <v>155</v>
      </c>
      <c r="G7" s="285"/>
      <c r="H7" s="86"/>
      <c r="I7" s="93"/>
      <c r="J7" s="176" t="s">
        <v>155</v>
      </c>
      <c r="K7" s="94"/>
      <c r="L7" s="95"/>
      <c r="M7" s="285"/>
      <c r="N7" s="288"/>
      <c r="O7" s="272"/>
      <c r="P7" s="225"/>
    </row>
    <row r="8" spans="1:16" ht="15.75" thickTop="1">
      <c r="A8" s="20"/>
      <c r="B8" s="108" t="s">
        <v>48</v>
      </c>
      <c r="C8" s="109"/>
      <c r="D8" s="109"/>
      <c r="E8" s="109"/>
      <c r="F8" s="198"/>
      <c r="G8" s="199"/>
      <c r="H8" s="110"/>
      <c r="I8" s="111"/>
      <c r="J8" s="178"/>
      <c r="K8" s="95"/>
      <c r="L8" s="95"/>
      <c r="M8" s="199"/>
      <c r="N8" s="164"/>
      <c r="O8" s="228"/>
      <c r="P8" s="226"/>
    </row>
    <row r="9" spans="1:16" ht="15">
      <c r="A9" s="60"/>
      <c r="B9" s="112" t="s">
        <v>2</v>
      </c>
      <c r="C9" s="113"/>
      <c r="D9" s="113"/>
      <c r="E9" s="113"/>
      <c r="F9" s="130"/>
      <c r="G9" s="196"/>
      <c r="H9" s="114"/>
      <c r="I9" s="116"/>
      <c r="J9" s="117"/>
      <c r="K9" s="95"/>
      <c r="L9" s="95"/>
      <c r="M9" s="196"/>
      <c r="N9" s="166"/>
      <c r="O9" s="228"/>
      <c r="P9" s="160"/>
    </row>
    <row r="10" spans="1:16" ht="15">
      <c r="A10" s="61">
        <v>1301</v>
      </c>
      <c r="B10" s="117" t="s">
        <v>3</v>
      </c>
      <c r="C10" s="115"/>
      <c r="D10" s="115"/>
      <c r="E10" s="115"/>
      <c r="F10" s="115"/>
      <c r="G10" s="115"/>
      <c r="H10" s="115"/>
      <c r="I10" s="116"/>
      <c r="J10" s="116"/>
      <c r="K10" s="96"/>
      <c r="L10" s="96"/>
      <c r="M10" s="115">
        <v>11500000</v>
      </c>
      <c r="N10" s="166">
        <f>SUM(M10)</f>
        <v>11500000</v>
      </c>
      <c r="O10" s="228"/>
      <c r="P10" s="160"/>
    </row>
    <row r="11" spans="1:16" ht="15">
      <c r="A11" s="61">
        <v>1302</v>
      </c>
      <c r="B11" s="117" t="s">
        <v>4</v>
      </c>
      <c r="C11" s="115"/>
      <c r="D11" s="115"/>
      <c r="E11" s="115"/>
      <c r="F11" s="115"/>
      <c r="G11" s="115"/>
      <c r="H11" s="115"/>
      <c r="I11" s="116"/>
      <c r="J11" s="116"/>
      <c r="K11" s="96"/>
      <c r="L11" s="96"/>
      <c r="M11" s="115"/>
      <c r="N11" s="166"/>
      <c r="O11" s="228"/>
      <c r="P11" s="160"/>
    </row>
    <row r="12" spans="1:16" ht="15">
      <c r="A12" s="61">
        <v>1303</v>
      </c>
      <c r="B12" s="117" t="s">
        <v>5</v>
      </c>
      <c r="C12" s="115"/>
      <c r="D12" s="115"/>
      <c r="E12" s="115"/>
      <c r="F12" s="115"/>
      <c r="G12" s="115"/>
      <c r="H12" s="115"/>
      <c r="I12" s="116"/>
      <c r="J12" s="116"/>
      <c r="K12" s="96"/>
      <c r="L12" s="96"/>
      <c r="M12" s="115">
        <v>2000000</v>
      </c>
      <c r="N12" s="166">
        <f>SUM(M12)</f>
        <v>2000000</v>
      </c>
      <c r="O12" s="228"/>
      <c r="P12" s="160"/>
    </row>
    <row r="13" spans="1:16" ht="15">
      <c r="A13" s="61">
        <v>1304</v>
      </c>
      <c r="B13" s="117" t="s">
        <v>137</v>
      </c>
      <c r="C13" s="115"/>
      <c r="D13" s="115"/>
      <c r="E13" s="115"/>
      <c r="F13" s="115"/>
      <c r="G13" s="115"/>
      <c r="H13" s="115"/>
      <c r="I13" s="116"/>
      <c r="J13" s="116"/>
      <c r="K13" s="96"/>
      <c r="L13" s="96"/>
      <c r="M13" s="115">
        <v>10000000</v>
      </c>
      <c r="N13" s="166">
        <f>SUM(M13)</f>
        <v>10000000</v>
      </c>
      <c r="O13" s="228"/>
      <c r="P13" s="160"/>
    </row>
    <row r="14" spans="1:16" ht="15">
      <c r="A14" s="69">
        <v>1308</v>
      </c>
      <c r="B14" s="118" t="s">
        <v>165</v>
      </c>
      <c r="C14" s="119"/>
      <c r="D14" s="119"/>
      <c r="E14" s="119"/>
      <c r="F14" s="119"/>
      <c r="G14" s="119"/>
      <c r="H14" s="119"/>
      <c r="I14" s="120"/>
      <c r="J14" s="120"/>
      <c r="K14" s="96"/>
      <c r="L14" s="96"/>
      <c r="M14" s="119">
        <v>4500000</v>
      </c>
      <c r="N14" s="166">
        <f>SUM(M14)</f>
        <v>4500000</v>
      </c>
      <c r="O14" s="228"/>
      <c r="P14" s="160"/>
    </row>
    <row r="15" spans="1:16" ht="15">
      <c r="A15" s="69">
        <v>2000</v>
      </c>
      <c r="B15" s="118" t="s">
        <v>163</v>
      </c>
      <c r="C15" s="119"/>
      <c r="D15" s="119"/>
      <c r="E15" s="119"/>
      <c r="F15" s="119"/>
      <c r="G15" s="119"/>
      <c r="H15" s="119"/>
      <c r="I15" s="120"/>
      <c r="J15" s="120"/>
      <c r="K15" s="96"/>
      <c r="L15" s="96"/>
      <c r="M15" s="119"/>
      <c r="N15" s="218"/>
      <c r="O15" s="228"/>
      <c r="P15" s="160"/>
    </row>
    <row r="16" spans="1:16" ht="15">
      <c r="A16" s="88">
        <v>103</v>
      </c>
      <c r="B16" s="196" t="s">
        <v>164</v>
      </c>
      <c r="C16" s="196"/>
      <c r="D16" s="196"/>
      <c r="E16" s="196"/>
      <c r="F16" s="196"/>
      <c r="G16" s="196"/>
      <c r="H16" s="196"/>
      <c r="I16" s="196"/>
      <c r="J16" s="196"/>
      <c r="K16" s="249"/>
      <c r="L16" s="249"/>
      <c r="M16" s="196">
        <v>300000</v>
      </c>
      <c r="N16" s="242">
        <f>SUM(M16)</f>
        <v>300000</v>
      </c>
      <c r="O16" s="228"/>
      <c r="P16" s="160"/>
    </row>
    <row r="17" spans="1:16" ht="15">
      <c r="A17" s="88">
        <v>113</v>
      </c>
      <c r="B17" s="196" t="s">
        <v>190</v>
      </c>
      <c r="C17" s="196"/>
      <c r="D17" s="196"/>
      <c r="E17" s="196"/>
      <c r="F17" s="196"/>
      <c r="G17" s="196"/>
      <c r="H17" s="196"/>
      <c r="I17" s="196"/>
      <c r="J17" s="196"/>
      <c r="K17" s="249"/>
      <c r="L17" s="249"/>
      <c r="M17" s="196">
        <v>100000</v>
      </c>
      <c r="N17" s="242">
        <f>SUM(M17)</f>
        <v>100000</v>
      </c>
      <c r="O17" s="228"/>
      <c r="P17" s="160"/>
    </row>
    <row r="18" spans="1:17" ht="15.75" thickBot="1">
      <c r="A18" s="79"/>
      <c r="B18" s="145" t="s">
        <v>6</v>
      </c>
      <c r="C18" s="146">
        <f>SUM(C10:C16)</f>
        <v>0</v>
      </c>
      <c r="D18" s="146">
        <f>SUM(D10:D16)</f>
        <v>0</v>
      </c>
      <c r="E18" s="146">
        <f>SUM(E10:E16)</f>
        <v>0</v>
      </c>
      <c r="F18" s="146"/>
      <c r="G18" s="146">
        <f>SUM(G10:G16)</f>
        <v>0</v>
      </c>
      <c r="H18" s="146"/>
      <c r="I18" s="146"/>
      <c r="J18" s="248"/>
      <c r="K18" s="92"/>
      <c r="L18" s="92"/>
      <c r="M18" s="146">
        <f>SUM(M10:M17)</f>
        <v>28400000</v>
      </c>
      <c r="N18" s="248">
        <f>SUM(N10:N17)</f>
        <v>28400000</v>
      </c>
      <c r="O18" s="231"/>
      <c r="P18" s="183"/>
      <c r="Q18" s="2"/>
    </row>
    <row r="19" spans="1:17" ht="15.75" thickTop="1">
      <c r="A19" s="8"/>
      <c r="B19" s="124" t="s">
        <v>7</v>
      </c>
      <c r="C19" s="113"/>
      <c r="D19" s="113"/>
      <c r="E19" s="113"/>
      <c r="F19" s="113"/>
      <c r="G19" s="113"/>
      <c r="H19" s="113"/>
      <c r="I19" s="126"/>
      <c r="J19" s="168"/>
      <c r="K19" s="95"/>
      <c r="L19" s="95"/>
      <c r="M19" s="113"/>
      <c r="N19" s="164"/>
      <c r="O19" s="229"/>
      <c r="P19" s="160"/>
      <c r="Q19" s="2"/>
    </row>
    <row r="20" spans="1:17" ht="15" hidden="1">
      <c r="A20" s="61"/>
      <c r="B20" s="117"/>
      <c r="C20" s="115"/>
      <c r="D20" s="115"/>
      <c r="E20" s="115"/>
      <c r="F20" s="115"/>
      <c r="G20" s="115"/>
      <c r="H20" s="115"/>
      <c r="I20" s="116"/>
      <c r="J20" s="117"/>
      <c r="K20" s="95"/>
      <c r="L20" s="95"/>
      <c r="M20" s="115"/>
      <c r="N20" s="166"/>
      <c r="O20" s="229"/>
      <c r="P20" s="160"/>
      <c r="Q20" s="2"/>
    </row>
    <row r="21" spans="1:17" ht="15">
      <c r="A21" s="61">
        <v>2404</v>
      </c>
      <c r="B21" s="117" t="s">
        <v>8</v>
      </c>
      <c r="C21" s="115"/>
      <c r="D21" s="115"/>
      <c r="E21" s="115">
        <v>5500</v>
      </c>
      <c r="F21" s="115"/>
      <c r="G21" s="115"/>
      <c r="H21" s="115"/>
      <c r="I21" s="116"/>
      <c r="J21" s="117"/>
      <c r="K21" s="95"/>
      <c r="L21" s="95"/>
      <c r="M21" s="115">
        <v>3000000</v>
      </c>
      <c r="N21" s="166">
        <f>SUM(M21)</f>
        <v>3000000</v>
      </c>
      <c r="O21" s="229"/>
      <c r="P21" s="160"/>
      <c r="Q21" s="2"/>
    </row>
    <row r="22" spans="1:17" ht="15">
      <c r="A22" s="61">
        <v>2405</v>
      </c>
      <c r="B22" s="117" t="s">
        <v>9</v>
      </c>
      <c r="C22" s="115"/>
      <c r="D22" s="115"/>
      <c r="E22" s="115">
        <v>4775</v>
      </c>
      <c r="F22" s="115"/>
      <c r="G22" s="115"/>
      <c r="H22" s="115"/>
      <c r="I22" s="116"/>
      <c r="J22" s="117"/>
      <c r="K22" s="96"/>
      <c r="L22" s="96"/>
      <c r="M22" s="115">
        <v>1200000</v>
      </c>
      <c r="N22" s="166">
        <f>SUM(M22)</f>
        <v>1200000</v>
      </c>
      <c r="O22" s="229"/>
      <c r="P22" s="160"/>
      <c r="Q22" s="2"/>
    </row>
    <row r="23" spans="1:17" ht="15">
      <c r="A23" s="61">
        <v>2406</v>
      </c>
      <c r="B23" s="117" t="s">
        <v>10</v>
      </c>
      <c r="C23" s="115"/>
      <c r="D23" s="115"/>
      <c r="E23" s="115"/>
      <c r="F23" s="115"/>
      <c r="G23" s="115"/>
      <c r="H23" s="115"/>
      <c r="I23" s="116"/>
      <c r="J23" s="116"/>
      <c r="K23" s="96"/>
      <c r="L23" s="96"/>
      <c r="M23" s="115">
        <v>300000</v>
      </c>
      <c r="N23" s="166">
        <f>SUM(M23)</f>
        <v>300000</v>
      </c>
      <c r="O23" s="229"/>
      <c r="P23" s="160"/>
      <c r="Q23" s="2"/>
    </row>
    <row r="24" spans="1:17" ht="15">
      <c r="A24" s="61">
        <v>2407</v>
      </c>
      <c r="B24" s="117" t="s">
        <v>11</v>
      </c>
      <c r="C24" s="115"/>
      <c r="D24" s="115"/>
      <c r="E24" s="115"/>
      <c r="F24" s="115"/>
      <c r="G24" s="115"/>
      <c r="H24" s="115"/>
      <c r="I24" s="116"/>
      <c r="J24" s="116"/>
      <c r="K24" s="96"/>
      <c r="L24" s="96"/>
      <c r="M24" s="115"/>
      <c r="N24" s="166"/>
      <c r="O24" s="229"/>
      <c r="P24" s="160"/>
      <c r="Q24" s="2"/>
    </row>
    <row r="25" spans="1:17" ht="15">
      <c r="A25" s="61">
        <v>2408</v>
      </c>
      <c r="B25" s="116" t="s">
        <v>12</v>
      </c>
      <c r="C25" s="115"/>
      <c r="D25" s="115"/>
      <c r="E25" s="115"/>
      <c r="F25" s="115"/>
      <c r="G25" s="115"/>
      <c r="H25" s="115"/>
      <c r="I25" s="116"/>
      <c r="J25" s="116"/>
      <c r="K25" s="96"/>
      <c r="L25" s="96"/>
      <c r="M25" s="115"/>
      <c r="N25" s="166"/>
      <c r="O25" s="229"/>
      <c r="P25" s="160"/>
      <c r="Q25" s="2"/>
    </row>
    <row r="26" spans="1:17" ht="15.75" thickBot="1">
      <c r="A26" s="66">
        <v>2409</v>
      </c>
      <c r="B26" s="127" t="s">
        <v>38</v>
      </c>
      <c r="C26" s="128"/>
      <c r="D26" s="128"/>
      <c r="E26" s="128"/>
      <c r="F26" s="128"/>
      <c r="G26" s="128"/>
      <c r="H26" s="128"/>
      <c r="I26" s="127"/>
      <c r="J26" s="127"/>
      <c r="K26" s="96"/>
      <c r="L26" s="96"/>
      <c r="M26" s="128">
        <v>5000</v>
      </c>
      <c r="N26" s="166">
        <f>SUM(M26)</f>
        <v>5000</v>
      </c>
      <c r="O26" s="229"/>
      <c r="P26" s="160"/>
      <c r="Q26" s="2"/>
    </row>
    <row r="27" spans="1:17" ht="16.5" thickBot="1" thickTop="1">
      <c r="A27" s="67">
        <v>24</v>
      </c>
      <c r="B27" s="292" t="s">
        <v>13</v>
      </c>
      <c r="C27" s="122">
        <f>SUM(C20:C26)</f>
        <v>0</v>
      </c>
      <c r="D27" s="253">
        <f>SUM(D20:D26)</f>
        <v>0</v>
      </c>
      <c r="E27" s="253">
        <f>SUM(E20:E26)</f>
        <v>10275</v>
      </c>
      <c r="F27" s="122"/>
      <c r="G27" s="253">
        <f>SUM(G19:G26)</f>
        <v>0</v>
      </c>
      <c r="H27" s="253"/>
      <c r="I27" s="262"/>
      <c r="J27" s="179"/>
      <c r="K27" s="92"/>
      <c r="L27" s="92"/>
      <c r="M27" s="253">
        <f>SUM(M21:M26)</f>
        <v>4505000</v>
      </c>
      <c r="N27" s="262">
        <f>SUM(N21:N26)</f>
        <v>4505000</v>
      </c>
      <c r="O27" s="250"/>
      <c r="P27" s="267"/>
      <c r="Q27" s="2"/>
    </row>
    <row r="28" spans="1:17" ht="16.5" thickBot="1" thickTop="1">
      <c r="A28" s="170"/>
      <c r="B28" s="279"/>
      <c r="C28" s="161"/>
      <c r="D28" s="254"/>
      <c r="E28" s="254"/>
      <c r="F28" s="161"/>
      <c r="G28" s="254"/>
      <c r="H28" s="254"/>
      <c r="I28" s="263"/>
      <c r="J28" s="180"/>
      <c r="K28" s="92"/>
      <c r="L28" s="92"/>
      <c r="M28" s="254"/>
      <c r="N28" s="263"/>
      <c r="O28" s="251"/>
      <c r="P28" s="268"/>
      <c r="Q28" s="2"/>
    </row>
    <row r="29" spans="1:17" ht="15.75" thickTop="1">
      <c r="A29" s="68">
        <v>2701</v>
      </c>
      <c r="B29" s="129" t="s">
        <v>14</v>
      </c>
      <c r="C29" s="113"/>
      <c r="D29" s="113"/>
      <c r="E29" s="113"/>
      <c r="F29" s="113"/>
      <c r="G29" s="113"/>
      <c r="H29" s="113"/>
      <c r="I29" s="130"/>
      <c r="J29" s="130"/>
      <c r="K29" s="97"/>
      <c r="L29" s="96"/>
      <c r="M29" s="113">
        <v>500000</v>
      </c>
      <c r="N29" s="166">
        <f>SUM(M29)</f>
        <v>500000</v>
      </c>
      <c r="O29" s="229"/>
      <c r="P29" s="160"/>
      <c r="Q29" s="2"/>
    </row>
    <row r="30" spans="1:17" ht="15">
      <c r="A30" s="61">
        <v>2702</v>
      </c>
      <c r="B30" s="117" t="s">
        <v>15</v>
      </c>
      <c r="C30" s="115"/>
      <c r="D30" s="115"/>
      <c r="E30" s="115"/>
      <c r="F30" s="115"/>
      <c r="G30" s="115"/>
      <c r="H30" s="115"/>
      <c r="I30" s="116"/>
      <c r="J30" s="116"/>
      <c r="K30" s="96"/>
      <c r="L30" s="96"/>
      <c r="M30" s="115">
        <v>5000</v>
      </c>
      <c r="N30" s="166">
        <f>SUM(M30)</f>
        <v>5000</v>
      </c>
      <c r="O30" s="229"/>
      <c r="P30" s="160"/>
      <c r="Q30" s="2"/>
    </row>
    <row r="31" spans="1:17" ht="15">
      <c r="A31" s="61">
        <v>2704</v>
      </c>
      <c r="B31" s="117" t="s">
        <v>16</v>
      </c>
      <c r="C31" s="115"/>
      <c r="D31" s="115"/>
      <c r="E31" s="115"/>
      <c r="F31" s="115"/>
      <c r="G31" s="115"/>
      <c r="H31" s="115"/>
      <c r="I31" s="116"/>
      <c r="J31" s="116"/>
      <c r="K31" s="96"/>
      <c r="L31" s="96"/>
      <c r="M31" s="115">
        <v>140000</v>
      </c>
      <c r="N31" s="166">
        <f>SUM(M31)</f>
        <v>140000</v>
      </c>
      <c r="O31" s="229"/>
      <c r="P31" s="160"/>
      <c r="Q31" s="2"/>
    </row>
    <row r="32" spans="1:17" ht="15">
      <c r="A32" s="61">
        <v>2705</v>
      </c>
      <c r="B32" s="117" t="s">
        <v>17</v>
      </c>
      <c r="C32" s="115"/>
      <c r="D32" s="115"/>
      <c r="E32" s="115"/>
      <c r="F32" s="115"/>
      <c r="G32" s="115"/>
      <c r="H32" s="115"/>
      <c r="I32" s="116"/>
      <c r="J32" s="116"/>
      <c r="K32" s="96"/>
      <c r="L32" s="96"/>
      <c r="M32" s="115">
        <v>630000</v>
      </c>
      <c r="N32" s="166">
        <f>SUM(M32)</f>
        <v>630000</v>
      </c>
      <c r="O32" s="229"/>
      <c r="P32" s="160"/>
      <c r="Q32" s="2"/>
    </row>
    <row r="33" spans="1:17" ht="15">
      <c r="A33" s="61">
        <v>2703</v>
      </c>
      <c r="B33" s="117" t="s">
        <v>173</v>
      </c>
      <c r="C33" s="115"/>
      <c r="D33" s="115"/>
      <c r="E33" s="115"/>
      <c r="F33" s="115"/>
      <c r="G33" s="115"/>
      <c r="H33" s="115"/>
      <c r="I33" s="116"/>
      <c r="J33" s="116"/>
      <c r="K33" s="96"/>
      <c r="L33" s="96"/>
      <c r="M33" s="115"/>
      <c r="N33" s="116"/>
      <c r="O33" s="229"/>
      <c r="P33" s="160"/>
      <c r="Q33" s="2"/>
    </row>
    <row r="34" spans="1:17" ht="15">
      <c r="A34" s="61">
        <v>2707</v>
      </c>
      <c r="B34" s="117" t="s">
        <v>18</v>
      </c>
      <c r="C34" s="115"/>
      <c r="D34" s="115"/>
      <c r="E34" s="115"/>
      <c r="F34" s="115"/>
      <c r="G34" s="115"/>
      <c r="H34" s="115"/>
      <c r="I34" s="116"/>
      <c r="J34" s="116"/>
      <c r="K34" s="96"/>
      <c r="L34" s="96"/>
      <c r="M34" s="115">
        <v>11730000</v>
      </c>
      <c r="N34" s="166">
        <f>SUM(M34)</f>
        <v>11730000</v>
      </c>
      <c r="O34" s="229"/>
      <c r="P34" s="160"/>
      <c r="Q34" s="2"/>
    </row>
    <row r="35" spans="1:17" ht="15">
      <c r="A35" s="61">
        <v>2708</v>
      </c>
      <c r="B35" s="117" t="s">
        <v>19</v>
      </c>
      <c r="C35" s="115"/>
      <c r="D35" s="115"/>
      <c r="E35" s="115"/>
      <c r="F35" s="115"/>
      <c r="G35" s="115"/>
      <c r="H35" s="115"/>
      <c r="I35" s="116"/>
      <c r="J35" s="116"/>
      <c r="K35" s="96"/>
      <c r="L35" s="96"/>
      <c r="M35" s="115">
        <v>20000</v>
      </c>
      <c r="N35" s="166">
        <f>SUM(M35)</f>
        <v>20000</v>
      </c>
      <c r="O35" s="229"/>
      <c r="P35" s="160"/>
      <c r="Q35" s="2"/>
    </row>
    <row r="36" spans="1:17" ht="15">
      <c r="A36" s="61">
        <v>2710</v>
      </c>
      <c r="B36" s="115" t="s">
        <v>20</v>
      </c>
      <c r="C36" s="115"/>
      <c r="D36" s="115"/>
      <c r="E36" s="115"/>
      <c r="F36" s="115"/>
      <c r="G36" s="115"/>
      <c r="H36" s="115"/>
      <c r="I36" s="116"/>
      <c r="J36" s="116"/>
      <c r="K36" s="96"/>
      <c r="L36" s="96"/>
      <c r="M36" s="115">
        <v>700000</v>
      </c>
      <c r="N36" s="166">
        <f>SUM(M36)</f>
        <v>700000</v>
      </c>
      <c r="O36" s="229"/>
      <c r="P36" s="160"/>
      <c r="Q36" s="2"/>
    </row>
    <row r="37" spans="1:17" ht="15">
      <c r="A37" s="61">
        <v>2711</v>
      </c>
      <c r="B37" s="117" t="s">
        <v>21</v>
      </c>
      <c r="C37" s="115"/>
      <c r="D37" s="115"/>
      <c r="E37" s="115"/>
      <c r="F37" s="115"/>
      <c r="G37" s="115"/>
      <c r="H37" s="115"/>
      <c r="I37" s="116"/>
      <c r="J37" s="116"/>
      <c r="K37" s="96"/>
      <c r="L37" s="96"/>
      <c r="M37" s="115">
        <v>500000</v>
      </c>
      <c r="N37" s="166">
        <f>SUM(M37)</f>
        <v>500000</v>
      </c>
      <c r="O37" s="229"/>
      <c r="P37" s="160"/>
      <c r="Q37" s="2"/>
    </row>
    <row r="38" spans="1:17" ht="15">
      <c r="A38" s="61">
        <v>2717</v>
      </c>
      <c r="B38" s="117" t="s">
        <v>154</v>
      </c>
      <c r="C38" s="115"/>
      <c r="D38" s="115"/>
      <c r="E38" s="115"/>
      <c r="F38" s="115"/>
      <c r="G38" s="115"/>
      <c r="H38" s="115"/>
      <c r="I38" s="116"/>
      <c r="J38" s="116"/>
      <c r="K38" s="96"/>
      <c r="L38" s="96"/>
      <c r="M38" s="115">
        <v>10000</v>
      </c>
      <c r="N38" s="166">
        <f>SUM(M38)</f>
        <v>10000</v>
      </c>
      <c r="O38" s="229"/>
      <c r="P38" s="160"/>
      <c r="Q38" s="2"/>
    </row>
    <row r="39" spans="1:17" ht="15" hidden="1">
      <c r="A39" s="61"/>
      <c r="B39" s="117"/>
      <c r="C39" s="115"/>
      <c r="D39" s="115"/>
      <c r="E39" s="115"/>
      <c r="F39" s="115"/>
      <c r="G39" s="115"/>
      <c r="H39" s="115"/>
      <c r="I39" s="116"/>
      <c r="J39" s="116"/>
      <c r="K39" s="96"/>
      <c r="L39" s="96"/>
      <c r="M39" s="115"/>
      <c r="N39" s="116"/>
      <c r="O39" s="229"/>
      <c r="P39" s="160"/>
      <c r="Q39" s="2"/>
    </row>
    <row r="40" spans="1:17" ht="15.75" thickBot="1">
      <c r="A40" s="66">
        <v>2729</v>
      </c>
      <c r="B40" s="127" t="s">
        <v>22</v>
      </c>
      <c r="C40" s="128"/>
      <c r="D40" s="128"/>
      <c r="E40" s="128"/>
      <c r="F40" s="128"/>
      <c r="G40" s="128"/>
      <c r="H40" s="128"/>
      <c r="I40" s="127"/>
      <c r="J40" s="127"/>
      <c r="K40" s="96"/>
      <c r="L40" s="96"/>
      <c r="M40" s="128">
        <v>500000</v>
      </c>
      <c r="N40" s="166">
        <f>SUM(M40)</f>
        <v>500000</v>
      </c>
      <c r="O40" s="229"/>
      <c r="P40" s="160"/>
      <c r="Q40" s="2"/>
    </row>
    <row r="41" spans="1:17" ht="16.5" thickBot="1" thickTop="1">
      <c r="A41" s="67">
        <v>27</v>
      </c>
      <c r="B41" s="121" t="s">
        <v>23</v>
      </c>
      <c r="C41" s="122">
        <f>SUM(C29:C40)</f>
        <v>0</v>
      </c>
      <c r="D41" s="122">
        <f>SUM(D29:D40)</f>
        <v>0</v>
      </c>
      <c r="E41" s="122">
        <f>SUM(E29:E40)</f>
        <v>0</v>
      </c>
      <c r="F41" s="122"/>
      <c r="G41" s="122">
        <f>SUM(G29:G40)</f>
        <v>0</v>
      </c>
      <c r="H41" s="122"/>
      <c r="I41" s="123"/>
      <c r="J41" s="179"/>
      <c r="K41" s="92"/>
      <c r="L41" s="92"/>
      <c r="M41" s="122">
        <f>SUM(M29:M40)</f>
        <v>14735000</v>
      </c>
      <c r="N41" s="123">
        <f>SUM(N29:N40)</f>
        <v>14735000</v>
      </c>
      <c r="O41" s="231"/>
      <c r="P41" s="183"/>
      <c r="Q41" s="2"/>
    </row>
    <row r="42" spans="1:17" ht="16.5" thickBot="1" thickTop="1">
      <c r="A42" s="71">
        <v>2802</v>
      </c>
      <c r="B42" s="131" t="s">
        <v>24</v>
      </c>
      <c r="C42" s="132"/>
      <c r="D42" s="132"/>
      <c r="E42" s="132"/>
      <c r="F42" s="132"/>
      <c r="G42" s="132"/>
      <c r="H42" s="132"/>
      <c r="I42" s="131"/>
      <c r="J42" s="181"/>
      <c r="K42" s="96"/>
      <c r="L42" s="96"/>
      <c r="M42" s="132">
        <v>584859</v>
      </c>
      <c r="N42" s="166">
        <f>SUM(M42)</f>
        <v>584859</v>
      </c>
      <c r="O42" s="229"/>
      <c r="P42" s="160"/>
      <c r="Q42" s="2"/>
    </row>
    <row r="43" spans="1:17" ht="16.5" thickBot="1" thickTop="1">
      <c r="A43" s="71">
        <v>2809</v>
      </c>
      <c r="B43" s="181" t="s">
        <v>176</v>
      </c>
      <c r="C43" s="132"/>
      <c r="D43" s="132"/>
      <c r="E43" s="132"/>
      <c r="F43" s="132"/>
      <c r="G43" s="132"/>
      <c r="H43" s="132"/>
      <c r="I43" s="131"/>
      <c r="J43" s="181"/>
      <c r="K43" s="96"/>
      <c r="L43" s="96"/>
      <c r="M43" s="132">
        <v>1000000</v>
      </c>
      <c r="N43" s="223">
        <f>SUM(M43)</f>
        <v>1000000</v>
      </c>
      <c r="O43" s="229"/>
      <c r="P43" s="160"/>
      <c r="Q43" s="2"/>
    </row>
    <row r="44" spans="1:17" ht="16.5" thickBot="1" thickTop="1">
      <c r="A44" s="67">
        <v>28</v>
      </c>
      <c r="B44" s="121" t="s">
        <v>25</v>
      </c>
      <c r="C44" s="122">
        <f>SUM(C42:C42)</f>
        <v>0</v>
      </c>
      <c r="D44" s="122">
        <f>SUM(D42:D42)</f>
        <v>0</v>
      </c>
      <c r="E44" s="122">
        <f>SUM(E42:E42)</f>
        <v>0</v>
      </c>
      <c r="F44" s="122">
        <f>SUM(F42:F42)</f>
        <v>0</v>
      </c>
      <c r="G44" s="122">
        <f>SUM(G42:G42)</f>
        <v>0</v>
      </c>
      <c r="H44" s="122"/>
      <c r="I44" s="123"/>
      <c r="J44" s="179"/>
      <c r="K44" s="98"/>
      <c r="L44" s="98"/>
      <c r="M44" s="122">
        <f>SUM(M42:M43)</f>
        <v>1584859</v>
      </c>
      <c r="N44" s="123">
        <f>SUM(N42:N43)</f>
        <v>1584859</v>
      </c>
      <c r="O44" s="231"/>
      <c r="P44" s="183"/>
      <c r="Q44" s="2"/>
    </row>
    <row r="45" spans="1:16" s="2" customFormat="1" ht="15.75" thickTop="1">
      <c r="A45" s="72">
        <v>3601</v>
      </c>
      <c r="B45" s="126" t="s">
        <v>49</v>
      </c>
      <c r="C45" s="133"/>
      <c r="D45" s="133"/>
      <c r="E45" s="133"/>
      <c r="F45" s="133" t="s">
        <v>135</v>
      </c>
      <c r="G45" s="133"/>
      <c r="H45" s="133"/>
      <c r="I45" s="137"/>
      <c r="J45" s="182"/>
      <c r="K45" s="99"/>
      <c r="L45" s="98"/>
      <c r="M45" s="133"/>
      <c r="N45" s="130"/>
      <c r="O45" s="229"/>
      <c r="P45" s="183"/>
    </row>
    <row r="46" spans="1:16" s="2" customFormat="1" ht="15">
      <c r="A46" s="77">
        <v>3612</v>
      </c>
      <c r="B46" s="135" t="s">
        <v>113</v>
      </c>
      <c r="C46" s="136"/>
      <c r="D46" s="136"/>
      <c r="E46" s="243">
        <v>1723</v>
      </c>
      <c r="F46" s="136"/>
      <c r="G46" s="136"/>
      <c r="H46" s="136"/>
      <c r="I46" s="184"/>
      <c r="J46" s="183"/>
      <c r="K46" s="99"/>
      <c r="L46" s="98"/>
      <c r="M46" s="136"/>
      <c r="N46" s="116"/>
      <c r="O46" s="229"/>
      <c r="P46" s="183"/>
    </row>
    <row r="47" spans="1:17" ht="15.75" thickBot="1">
      <c r="A47" s="66">
        <v>3619</v>
      </c>
      <c r="B47" s="127" t="s">
        <v>26</v>
      </c>
      <c r="C47" s="128"/>
      <c r="D47" s="128"/>
      <c r="E47" s="128">
        <v>1625</v>
      </c>
      <c r="F47" s="128"/>
      <c r="G47" s="128"/>
      <c r="H47" s="128"/>
      <c r="I47" s="127"/>
      <c r="J47" s="127"/>
      <c r="K47" s="96"/>
      <c r="L47" s="96"/>
      <c r="M47" s="128">
        <v>10000</v>
      </c>
      <c r="N47" s="166">
        <f>SUM(M47)</f>
        <v>10000</v>
      </c>
      <c r="O47" s="229"/>
      <c r="P47" s="160"/>
      <c r="Q47" s="2"/>
    </row>
    <row r="48" spans="1:17" ht="16.5" thickBot="1" thickTop="1">
      <c r="A48" s="67">
        <v>36</v>
      </c>
      <c r="B48" s="121" t="s">
        <v>27</v>
      </c>
      <c r="C48" s="122">
        <f>C45+C46+C47</f>
        <v>0</v>
      </c>
      <c r="D48" s="122"/>
      <c r="E48" s="122">
        <f>SUM(E46:E47)</f>
        <v>3348</v>
      </c>
      <c r="F48" s="122"/>
      <c r="G48" s="122"/>
      <c r="H48" s="122"/>
      <c r="I48" s="123"/>
      <c r="J48" s="123"/>
      <c r="K48" s="92"/>
      <c r="L48" s="92"/>
      <c r="M48" s="122">
        <f>SUM(M45:M47)</f>
        <v>10000</v>
      </c>
      <c r="N48" s="123">
        <f>SUM(N45:N47)</f>
        <v>10000</v>
      </c>
      <c r="O48" s="231"/>
      <c r="P48" s="183"/>
      <c r="Q48" s="2"/>
    </row>
    <row r="49" spans="1:16" s="2" customFormat="1" ht="15.75" thickTop="1">
      <c r="A49" s="72">
        <v>3701</v>
      </c>
      <c r="B49" s="125" t="s">
        <v>114</v>
      </c>
      <c r="C49" s="133"/>
      <c r="D49" s="133"/>
      <c r="E49" s="134">
        <v>-21</v>
      </c>
      <c r="F49" s="133"/>
      <c r="G49" s="133"/>
      <c r="H49" s="134"/>
      <c r="I49" s="137"/>
      <c r="J49" s="137"/>
      <c r="K49" s="99"/>
      <c r="L49" s="99"/>
      <c r="M49" s="134">
        <v>-480000</v>
      </c>
      <c r="N49" s="166">
        <f>SUM(M49)</f>
        <v>-480000</v>
      </c>
      <c r="O49" s="230"/>
      <c r="P49" s="183"/>
    </row>
    <row r="50" spans="1:16" s="2" customFormat="1" ht="15.75" thickBot="1">
      <c r="A50" s="69">
        <v>3702</v>
      </c>
      <c r="B50" s="119" t="s">
        <v>115</v>
      </c>
      <c r="C50" s="138"/>
      <c r="D50" s="138"/>
      <c r="E50" s="138"/>
      <c r="F50" s="138"/>
      <c r="G50" s="138"/>
      <c r="H50" s="139"/>
      <c r="I50" s="140"/>
      <c r="J50" s="140"/>
      <c r="K50" s="99"/>
      <c r="L50" s="99"/>
      <c r="M50" s="139">
        <v>-180000</v>
      </c>
      <c r="N50" s="166">
        <f>SUM(M50)</f>
        <v>-180000</v>
      </c>
      <c r="O50" s="230"/>
      <c r="P50" s="183"/>
    </row>
    <row r="51" spans="1:17" ht="16.5" thickBot="1" thickTop="1">
      <c r="A51" s="67">
        <v>37</v>
      </c>
      <c r="B51" s="141" t="s">
        <v>116</v>
      </c>
      <c r="C51" s="122"/>
      <c r="D51" s="122">
        <f>SUM(D50)</f>
        <v>0</v>
      </c>
      <c r="E51" s="122">
        <f>SUM(E49:E50)</f>
        <v>-21</v>
      </c>
      <c r="F51" s="122"/>
      <c r="G51" s="122">
        <f>SUM(G50)</f>
        <v>0</v>
      </c>
      <c r="H51" s="122"/>
      <c r="I51" s="122"/>
      <c r="J51" s="123"/>
      <c r="K51" s="98"/>
      <c r="L51" s="98"/>
      <c r="M51" s="122">
        <f>SUM(M49:M50)</f>
        <v>-660000</v>
      </c>
      <c r="N51" s="123">
        <f>SUM(N49:N50)</f>
        <v>-660000</v>
      </c>
      <c r="O51" s="232"/>
      <c r="P51" s="183"/>
      <c r="Q51" s="2"/>
    </row>
    <row r="52" spans="1:17" ht="15.75" thickTop="1">
      <c r="A52" s="68">
        <v>4029</v>
      </c>
      <c r="B52" s="129" t="s">
        <v>28</v>
      </c>
      <c r="C52" s="113"/>
      <c r="D52" s="113"/>
      <c r="E52" s="113"/>
      <c r="F52" s="113"/>
      <c r="G52" s="113"/>
      <c r="H52" s="113"/>
      <c r="I52" s="130"/>
      <c r="J52" s="130"/>
      <c r="K52" s="96"/>
      <c r="L52" s="96"/>
      <c r="M52" s="113"/>
      <c r="N52" s="217"/>
      <c r="O52" s="229"/>
      <c r="P52" s="160"/>
      <c r="Q52" s="2"/>
    </row>
    <row r="53" spans="1:17" ht="15">
      <c r="A53" s="61">
        <v>4030</v>
      </c>
      <c r="B53" s="117" t="s">
        <v>29</v>
      </c>
      <c r="C53" s="115"/>
      <c r="D53" s="115"/>
      <c r="E53" s="115"/>
      <c r="F53" s="115"/>
      <c r="G53" s="115"/>
      <c r="H53" s="115"/>
      <c r="I53" s="116"/>
      <c r="J53" s="116"/>
      <c r="K53" s="96"/>
      <c r="L53" s="96"/>
      <c r="M53" s="115">
        <v>500000</v>
      </c>
      <c r="N53" s="166">
        <f>SUM(M53)</f>
        <v>500000</v>
      </c>
      <c r="O53" s="229"/>
      <c r="P53" s="160"/>
      <c r="Q53" s="2"/>
    </row>
    <row r="54" spans="1:17" ht="15.75" thickBot="1">
      <c r="A54" s="69">
        <v>4040</v>
      </c>
      <c r="B54" s="118" t="s">
        <v>30</v>
      </c>
      <c r="C54" s="119"/>
      <c r="D54" s="119"/>
      <c r="E54" s="119"/>
      <c r="F54" s="119"/>
      <c r="G54" s="119"/>
      <c r="H54" s="119"/>
      <c r="I54" s="120"/>
      <c r="J54" s="120"/>
      <c r="K54" s="96"/>
      <c r="L54" s="96"/>
      <c r="M54" s="119">
        <v>1500000</v>
      </c>
      <c r="N54" s="166">
        <f>SUM(M54)</f>
        <v>1500000</v>
      </c>
      <c r="O54" s="229"/>
      <c r="P54" s="160"/>
      <c r="Q54" s="2"/>
    </row>
    <row r="55" spans="1:17" ht="15.75" thickTop="1">
      <c r="A55" s="74">
        <v>40</v>
      </c>
      <c r="B55" s="142" t="s">
        <v>31</v>
      </c>
      <c r="C55" s="143"/>
      <c r="D55" s="143"/>
      <c r="E55" s="143"/>
      <c r="F55" s="143"/>
      <c r="G55" s="143"/>
      <c r="H55" s="292"/>
      <c r="I55" s="294"/>
      <c r="J55" s="142"/>
      <c r="K55" s="95"/>
      <c r="L55" s="95"/>
      <c r="M55" s="297">
        <f>SUM(M52:M54)</f>
        <v>2000000</v>
      </c>
      <c r="N55" s="260">
        <f>SUM(N52:N54)</f>
        <v>2000000</v>
      </c>
      <c r="O55" s="252"/>
      <c r="P55" s="160"/>
      <c r="Q55" s="2"/>
    </row>
    <row r="56" spans="1:17" ht="15.75" thickBot="1">
      <c r="A56" s="75"/>
      <c r="B56" s="145" t="s">
        <v>32</v>
      </c>
      <c r="C56" s="146">
        <f>SUM(C52:C54)</f>
        <v>0</v>
      </c>
      <c r="D56" s="146"/>
      <c r="E56" s="146"/>
      <c r="F56" s="146"/>
      <c r="G56" s="146"/>
      <c r="H56" s="279"/>
      <c r="I56" s="290"/>
      <c r="J56" s="185"/>
      <c r="K56" s="92"/>
      <c r="L56" s="92"/>
      <c r="M56" s="298"/>
      <c r="N56" s="261"/>
      <c r="O56" s="252"/>
      <c r="P56" s="183"/>
      <c r="Q56" s="2"/>
    </row>
    <row r="57" spans="1:17" ht="16.5" thickBot="1" thickTop="1">
      <c r="A57" s="67">
        <v>41</v>
      </c>
      <c r="B57" s="121" t="s">
        <v>33</v>
      </c>
      <c r="C57" s="141"/>
      <c r="D57" s="141"/>
      <c r="E57" s="141"/>
      <c r="F57" s="141"/>
      <c r="G57" s="141"/>
      <c r="H57" s="141"/>
      <c r="I57" s="147"/>
      <c r="J57" s="147"/>
      <c r="K57" s="100"/>
      <c r="L57" s="100"/>
      <c r="M57" s="141">
        <v>1500000</v>
      </c>
      <c r="N57" s="147">
        <f>SUM(M57)</f>
        <v>1500000</v>
      </c>
      <c r="O57" s="231"/>
      <c r="P57" s="233"/>
      <c r="Q57" s="2"/>
    </row>
    <row r="58" spans="1:17" ht="15.75" thickTop="1">
      <c r="A58" s="68">
        <v>4501</v>
      </c>
      <c r="B58" s="129" t="s">
        <v>34</v>
      </c>
      <c r="C58" s="113"/>
      <c r="D58" s="113"/>
      <c r="E58" s="113">
        <v>9844</v>
      </c>
      <c r="F58" s="113"/>
      <c r="G58" s="113"/>
      <c r="H58" s="113"/>
      <c r="I58" s="130"/>
      <c r="J58" s="130"/>
      <c r="K58" s="96"/>
      <c r="L58" s="96"/>
      <c r="M58" s="113"/>
      <c r="N58" s="217"/>
      <c r="O58" s="229"/>
      <c r="P58" s="160"/>
      <c r="Q58" s="2"/>
    </row>
    <row r="59" spans="1:17" ht="15.75" thickBot="1">
      <c r="A59" s="69">
        <v>4503</v>
      </c>
      <c r="B59" s="118" t="s">
        <v>152</v>
      </c>
      <c r="C59" s="119"/>
      <c r="D59" s="119"/>
      <c r="E59" s="119"/>
      <c r="F59" s="119"/>
      <c r="G59" s="119"/>
      <c r="H59" s="119"/>
      <c r="I59" s="120"/>
      <c r="J59" s="120"/>
      <c r="K59" s="96"/>
      <c r="L59" s="96"/>
      <c r="M59" s="119"/>
      <c r="N59" s="218"/>
      <c r="O59" s="229"/>
      <c r="P59" s="160"/>
      <c r="Q59" s="2"/>
    </row>
    <row r="60" spans="1:17" ht="16.5" thickBot="1" thickTop="1">
      <c r="A60" s="67">
        <v>45</v>
      </c>
      <c r="B60" s="121" t="s">
        <v>35</v>
      </c>
      <c r="C60" s="122">
        <f>SUM(C58:C59)</f>
        <v>0</v>
      </c>
      <c r="D60" s="122">
        <f>SUM(D58:D59)</f>
        <v>0</v>
      </c>
      <c r="E60" s="122">
        <f>SUM(E58:E59)</f>
        <v>9844</v>
      </c>
      <c r="F60" s="122"/>
      <c r="G60" s="122">
        <f>SUM(G58:G59)</f>
        <v>0</v>
      </c>
      <c r="H60" s="122"/>
      <c r="I60" s="123"/>
      <c r="J60" s="179"/>
      <c r="K60" s="98"/>
      <c r="L60" s="98"/>
      <c r="M60" s="122">
        <f>SUM(M58:M59)</f>
        <v>0</v>
      </c>
      <c r="N60" s="123">
        <f>SUM(N58:N59)</f>
        <v>0</v>
      </c>
      <c r="O60" s="232"/>
      <c r="P60" s="183"/>
      <c r="Q60" s="2"/>
    </row>
    <row r="61" spans="1:17" ht="16.5" thickBot="1" thickTop="1">
      <c r="A61" s="76"/>
      <c r="B61" s="148" t="s">
        <v>36</v>
      </c>
      <c r="C61" s="149">
        <f>C27+C41+C44+C48+C56+C57+C60+C51</f>
        <v>0</v>
      </c>
      <c r="D61" s="149">
        <f>D27+D41+D44+D48+D51+D56+D57+D60</f>
        <v>0</v>
      </c>
      <c r="E61" s="149">
        <f>E27+E41+E44+E48+E51+E56+E57+E60</f>
        <v>23446</v>
      </c>
      <c r="F61" s="149"/>
      <c r="G61" s="149">
        <f>G27+G41+G44+G48+G51+G56+G57+G60</f>
        <v>0</v>
      </c>
      <c r="H61" s="149"/>
      <c r="I61" s="149"/>
      <c r="J61" s="186"/>
      <c r="K61" s="92"/>
      <c r="L61" s="92"/>
      <c r="M61" s="149">
        <f>SUM(M27,M41,M44,M48,M51,M55,M57,M60,)</f>
        <v>23674859</v>
      </c>
      <c r="N61" s="219">
        <f>SUM(N57,N55,N51,N48,N44,N41,N27)</f>
        <v>23674859</v>
      </c>
      <c r="O61" s="232"/>
      <c r="P61" s="183"/>
      <c r="Q61" s="2"/>
    </row>
    <row r="62" spans="1:17" ht="15.75" thickBot="1">
      <c r="A62" s="89"/>
      <c r="B62" s="307" t="s">
        <v>37</v>
      </c>
      <c r="C62" s="241">
        <f>C61+C18</f>
        <v>0</v>
      </c>
      <c r="D62" s="241">
        <f>D18+D61</f>
        <v>0</v>
      </c>
      <c r="E62" s="241">
        <f>E18+E61</f>
        <v>23446</v>
      </c>
      <c r="F62" s="241"/>
      <c r="G62" s="241">
        <f>G18+G61</f>
        <v>0</v>
      </c>
      <c r="H62" s="150"/>
      <c r="I62" s="239"/>
      <c r="J62" s="240"/>
      <c r="K62" s="98"/>
      <c r="L62" s="92"/>
      <c r="M62" s="241">
        <f>SUM(M61,M18,)</f>
        <v>52074859</v>
      </c>
      <c r="N62" s="220">
        <f>SUM(N61,N18,)</f>
        <v>52074859</v>
      </c>
      <c r="O62" s="232"/>
      <c r="P62" s="183"/>
      <c r="Q62" s="2"/>
    </row>
    <row r="63" spans="1:17" ht="15">
      <c r="A63" s="88"/>
      <c r="B63" s="308" t="s">
        <v>171</v>
      </c>
      <c r="C63" s="242"/>
      <c r="D63" s="242" t="s">
        <v>135</v>
      </c>
      <c r="E63" s="242"/>
      <c r="F63" s="242"/>
      <c r="G63" s="242"/>
      <c r="H63" s="151"/>
      <c r="I63" s="242"/>
      <c r="J63" s="242"/>
      <c r="K63" s="197"/>
      <c r="L63" s="197"/>
      <c r="M63" s="242"/>
      <c r="N63" s="235"/>
      <c r="O63" s="229"/>
      <c r="P63" s="160"/>
      <c r="Q63" s="2"/>
    </row>
    <row r="64" spans="1:17" ht="15">
      <c r="A64" s="88">
        <v>3111</v>
      </c>
      <c r="B64" s="155" t="s">
        <v>139</v>
      </c>
      <c r="C64" s="152"/>
      <c r="D64" s="153">
        <v>6174535</v>
      </c>
      <c r="E64" s="153">
        <v>6174535</v>
      </c>
      <c r="F64" s="153">
        <v>4544978</v>
      </c>
      <c r="G64" s="165">
        <v>9653792</v>
      </c>
      <c r="H64" s="154"/>
      <c r="I64" s="242"/>
      <c r="J64" s="242"/>
      <c r="K64" s="197"/>
      <c r="L64" s="197"/>
      <c r="M64" s="242"/>
      <c r="N64" s="154">
        <f>SUM(G64:M64)</f>
        <v>9653792</v>
      </c>
      <c r="O64" s="229"/>
      <c r="P64" s="160"/>
      <c r="Q64" s="2"/>
    </row>
    <row r="65" spans="1:17" ht="15">
      <c r="A65" s="88">
        <v>3112</v>
      </c>
      <c r="B65" s="155" t="s">
        <v>140</v>
      </c>
      <c r="C65" s="152"/>
      <c r="D65" s="153"/>
      <c r="E65" s="153"/>
      <c r="F65" s="153"/>
      <c r="G65" s="153"/>
      <c r="H65" s="154"/>
      <c r="I65" s="242"/>
      <c r="J65" s="242"/>
      <c r="K65" s="197"/>
      <c r="L65" s="197"/>
      <c r="M65" s="242">
        <v>330000</v>
      </c>
      <c r="N65" s="154">
        <f>SUM(M65)</f>
        <v>330000</v>
      </c>
      <c r="O65" s="229"/>
      <c r="P65" s="160"/>
      <c r="Q65" s="2"/>
    </row>
    <row r="66" spans="1:17" ht="15">
      <c r="A66" s="88">
        <v>3113</v>
      </c>
      <c r="B66" s="155" t="s">
        <v>188</v>
      </c>
      <c r="C66" s="156"/>
      <c r="D66" s="114"/>
      <c r="E66" s="114"/>
      <c r="F66" s="114"/>
      <c r="G66" s="114"/>
      <c r="H66" s="117"/>
      <c r="I66" s="196"/>
      <c r="J66" s="196"/>
      <c r="K66" s="197"/>
      <c r="L66" s="197"/>
      <c r="M66" s="196">
        <v>494200</v>
      </c>
      <c r="N66" s="154">
        <f>SUM(M66)</f>
        <v>494200</v>
      </c>
      <c r="O66" s="229"/>
      <c r="P66" s="160"/>
      <c r="Q66" s="2"/>
    </row>
    <row r="67" spans="1:17" ht="15">
      <c r="A67" s="1">
        <v>3118</v>
      </c>
      <c r="B67" s="157" t="s">
        <v>189</v>
      </c>
      <c r="C67" s="157"/>
      <c r="D67" s="193">
        <v>597126</v>
      </c>
      <c r="E67" s="153">
        <v>597126</v>
      </c>
      <c r="F67" s="154"/>
      <c r="G67" s="193"/>
      <c r="H67" s="154"/>
      <c r="I67" s="242"/>
      <c r="J67" s="242"/>
      <c r="K67" s="197"/>
      <c r="L67" s="197"/>
      <c r="M67" s="242"/>
      <c r="N67" s="154"/>
      <c r="O67" s="229"/>
      <c r="P67" s="160"/>
      <c r="Q67" s="2"/>
    </row>
    <row r="68" spans="1:17" ht="15">
      <c r="A68" s="1">
        <v>3140</v>
      </c>
      <c r="B68" s="157" t="s">
        <v>174</v>
      </c>
      <c r="C68" s="157"/>
      <c r="D68" s="153">
        <v>-2984</v>
      </c>
      <c r="E68" s="153">
        <v>-2984</v>
      </c>
      <c r="F68" s="154"/>
      <c r="G68" s="193"/>
      <c r="H68" s="154"/>
      <c r="I68" s="242"/>
      <c r="J68" s="242"/>
      <c r="K68" s="197"/>
      <c r="L68" s="197"/>
      <c r="M68" s="242"/>
      <c r="N68" s="154"/>
      <c r="O68" s="229"/>
      <c r="P68" s="160"/>
      <c r="Q68" s="2"/>
    </row>
    <row r="69" spans="1:17" ht="15.75" customHeight="1">
      <c r="A69" s="88">
        <v>3128</v>
      </c>
      <c r="B69" s="155" t="s">
        <v>157</v>
      </c>
      <c r="C69" s="156"/>
      <c r="D69" s="114">
        <v>96042</v>
      </c>
      <c r="E69" s="114">
        <v>85408</v>
      </c>
      <c r="F69" s="114"/>
      <c r="G69" s="114"/>
      <c r="H69" s="117"/>
      <c r="I69" s="196"/>
      <c r="J69" s="196"/>
      <c r="K69" s="197"/>
      <c r="L69" s="197"/>
      <c r="M69" s="196"/>
      <c r="N69" s="154"/>
      <c r="O69" s="229"/>
      <c r="P69" s="160"/>
      <c r="Q69" s="2"/>
    </row>
    <row r="70" spans="1:17" ht="15" hidden="1">
      <c r="A70" s="90">
        <v>3120</v>
      </c>
      <c r="B70" s="158" t="s">
        <v>141</v>
      </c>
      <c r="C70" s="159"/>
      <c r="D70" s="159"/>
      <c r="E70" s="159"/>
      <c r="F70" s="159"/>
      <c r="G70" s="159"/>
      <c r="H70" s="187"/>
      <c r="I70" s="196"/>
      <c r="J70" s="196"/>
      <c r="K70" s="197"/>
      <c r="L70" s="197"/>
      <c r="M70" s="196"/>
      <c r="N70" s="154"/>
      <c r="O70" s="229"/>
      <c r="P70" s="160"/>
      <c r="Q70" s="2"/>
    </row>
    <row r="71" spans="1:17" ht="15.75" thickBot="1">
      <c r="A71" s="3">
        <v>3120</v>
      </c>
      <c r="B71" s="160" t="s">
        <v>162</v>
      </c>
      <c r="C71" s="160"/>
      <c r="D71" s="194">
        <v>-63090</v>
      </c>
      <c r="E71" s="128">
        <v>-63090</v>
      </c>
      <c r="F71" s="195"/>
      <c r="G71" s="194"/>
      <c r="H71" s="127"/>
      <c r="I71" s="196"/>
      <c r="J71" s="196"/>
      <c r="K71" s="197"/>
      <c r="L71" s="197"/>
      <c r="M71" s="196"/>
      <c r="N71" s="154"/>
      <c r="O71" s="229"/>
      <c r="P71" s="160"/>
      <c r="Q71" s="2"/>
    </row>
    <row r="72" spans="1:17" ht="16.5" customHeight="1" thickBot="1" thickTop="1">
      <c r="A72" s="67">
        <v>31</v>
      </c>
      <c r="B72" s="141" t="s">
        <v>46</v>
      </c>
      <c r="C72" s="141">
        <f>SUM(C66:C69)</f>
        <v>0</v>
      </c>
      <c r="D72" s="122">
        <f>SUM(D64:D71)</f>
        <v>6801629</v>
      </c>
      <c r="E72" s="122">
        <f>SUM(E64:E71)</f>
        <v>6790995</v>
      </c>
      <c r="F72" s="141"/>
      <c r="G72" s="141">
        <f>SUM(G64:G71)</f>
        <v>9653792</v>
      </c>
      <c r="H72" s="147"/>
      <c r="I72" s="201"/>
      <c r="J72" s="201"/>
      <c r="K72" s="202"/>
      <c r="L72" s="202"/>
      <c r="M72" s="247">
        <f>SUM(M63:M71)</f>
        <v>824200</v>
      </c>
      <c r="N72" s="236">
        <f>SUM(N63:N71)</f>
        <v>10477992</v>
      </c>
      <c r="O72" s="231"/>
      <c r="P72" s="233"/>
      <c r="Q72" s="2"/>
    </row>
    <row r="73" spans="1:17" ht="15.75" thickTop="1">
      <c r="A73" s="212">
        <v>61</v>
      </c>
      <c r="B73" s="213" t="s">
        <v>117</v>
      </c>
      <c r="C73" s="208" t="e">
        <f>SUM(#REF!)</f>
        <v>#REF!</v>
      </c>
      <c r="D73" s="214">
        <v>19073</v>
      </c>
      <c r="E73" s="214">
        <v>19073</v>
      </c>
      <c r="F73" s="208"/>
      <c r="G73" s="208"/>
      <c r="H73" s="213"/>
      <c r="I73" s="201"/>
      <c r="J73" s="201"/>
      <c r="K73" s="202"/>
      <c r="L73" s="202"/>
      <c r="M73" s="210">
        <v>-2000000</v>
      </c>
      <c r="N73" s="215"/>
      <c r="O73" s="231"/>
      <c r="P73" s="233"/>
      <c r="Q73" s="2"/>
    </row>
    <row r="74" spans="1:17" ht="15">
      <c r="A74" s="209">
        <v>62</v>
      </c>
      <c r="B74" s="210" t="s">
        <v>166</v>
      </c>
      <c r="C74" s="210"/>
      <c r="D74" s="211"/>
      <c r="E74" s="211"/>
      <c r="F74" s="210"/>
      <c r="G74" s="210"/>
      <c r="H74" s="221"/>
      <c r="I74" s="201"/>
      <c r="J74" s="201"/>
      <c r="K74" s="202"/>
      <c r="L74" s="202"/>
      <c r="M74" s="201"/>
      <c r="N74" s="237"/>
      <c r="O74" s="231"/>
      <c r="P74" s="233"/>
      <c r="Q74" s="2"/>
    </row>
    <row r="75" spans="1:17" ht="15">
      <c r="A75" s="200">
        <v>64</v>
      </c>
      <c r="B75" s="201" t="s">
        <v>118</v>
      </c>
      <c r="C75" s="201"/>
      <c r="D75" s="201"/>
      <c r="E75" s="201"/>
      <c r="F75" s="201"/>
      <c r="G75" s="201"/>
      <c r="H75" s="222"/>
      <c r="I75" s="201"/>
      <c r="J75" s="201"/>
      <c r="K75" s="202"/>
      <c r="L75" s="202"/>
      <c r="M75" s="201"/>
      <c r="N75" s="215"/>
      <c r="O75" s="231"/>
      <c r="P75" s="233"/>
      <c r="Q75" s="2"/>
    </row>
    <row r="76" spans="1:17" ht="15" hidden="1">
      <c r="A76" s="200"/>
      <c r="B76" s="201"/>
      <c r="C76" s="201"/>
      <c r="D76" s="201"/>
      <c r="E76" s="201"/>
      <c r="F76" s="201"/>
      <c r="G76" s="201"/>
      <c r="H76" s="222"/>
      <c r="I76" s="201"/>
      <c r="J76" s="201"/>
      <c r="K76" s="202"/>
      <c r="L76" s="202"/>
      <c r="M76" s="201"/>
      <c r="N76" s="215"/>
      <c r="O76" s="231"/>
      <c r="P76" s="233"/>
      <c r="Q76" s="2"/>
    </row>
    <row r="77" spans="1:17" ht="15" hidden="1">
      <c r="A77" s="200"/>
      <c r="B77" s="201"/>
      <c r="C77" s="201"/>
      <c r="D77" s="201"/>
      <c r="E77" s="201"/>
      <c r="F77" s="201"/>
      <c r="G77" s="201"/>
      <c r="H77" s="222"/>
      <c r="I77" s="201"/>
      <c r="J77" s="201"/>
      <c r="K77" s="202"/>
      <c r="L77" s="202"/>
      <c r="M77" s="201"/>
      <c r="N77" s="238"/>
      <c r="O77" s="231"/>
      <c r="P77" s="233"/>
      <c r="Q77" s="2"/>
    </row>
    <row r="78" spans="1:17" ht="15.75" thickBot="1">
      <c r="A78" s="200">
        <v>76</v>
      </c>
      <c r="B78" s="201" t="s">
        <v>182</v>
      </c>
      <c r="C78" s="201"/>
      <c r="D78" s="201"/>
      <c r="E78" s="201"/>
      <c r="F78" s="201"/>
      <c r="G78" s="201"/>
      <c r="H78" s="222"/>
      <c r="I78" s="201"/>
      <c r="J78" s="203"/>
      <c r="K78" s="202"/>
      <c r="L78" s="202"/>
      <c r="M78" s="201"/>
      <c r="N78" s="236">
        <f>SUM(M78)</f>
        <v>0</v>
      </c>
      <c r="O78" s="231"/>
      <c r="P78" s="233"/>
      <c r="Q78" s="2"/>
    </row>
    <row r="79" spans="1:17" ht="16.5" thickBot="1" thickTop="1">
      <c r="A79" s="300"/>
      <c r="B79" s="292" t="s">
        <v>158</v>
      </c>
      <c r="C79" s="141" t="e">
        <f>#REF!</f>
        <v>#REF!</v>
      </c>
      <c r="D79" s="293">
        <f>SUM(D72,D73,D62)</f>
        <v>6820702</v>
      </c>
      <c r="E79" s="293">
        <f>SUM(E62,E72,E73)</f>
        <v>6833514</v>
      </c>
      <c r="F79" s="141"/>
      <c r="G79" s="293">
        <f>SUM(G62,G72,G73)</f>
        <v>9653792</v>
      </c>
      <c r="H79" s="293"/>
      <c r="I79" s="280"/>
      <c r="J79" s="145"/>
      <c r="K79" s="101"/>
      <c r="L79" s="101"/>
      <c r="M79" s="276">
        <f>SUM(M62,M72,M73,M74,M75,M76,M78,)</f>
        <v>50899059</v>
      </c>
      <c r="N79" s="291">
        <f>SUM(G79,M79)</f>
        <v>60552851</v>
      </c>
      <c r="O79" s="273"/>
      <c r="P79" s="269"/>
      <c r="Q79" s="2"/>
    </row>
    <row r="80" spans="1:17" ht="16.5" thickBot="1" thickTop="1">
      <c r="A80" s="301"/>
      <c r="B80" s="279"/>
      <c r="C80" s="144"/>
      <c r="D80" s="277"/>
      <c r="E80" s="277"/>
      <c r="F80" s="144"/>
      <c r="G80" s="277"/>
      <c r="H80" s="277"/>
      <c r="I80" s="281"/>
      <c r="J80" s="142"/>
      <c r="K80" s="101"/>
      <c r="L80" s="101"/>
      <c r="M80" s="277"/>
      <c r="N80" s="281"/>
      <c r="O80" s="273"/>
      <c r="P80" s="270"/>
      <c r="Q80" s="2"/>
    </row>
    <row r="81" spans="1:17" ht="15.75" thickTop="1">
      <c r="A81" s="25"/>
      <c r="B81" s="162" t="s">
        <v>120</v>
      </c>
      <c r="C81" s="163"/>
      <c r="D81" s="163"/>
      <c r="E81" s="163"/>
      <c r="F81" s="163"/>
      <c r="G81" s="163"/>
      <c r="H81" s="163"/>
      <c r="I81" s="164"/>
      <c r="J81" s="188"/>
      <c r="K81" s="95"/>
      <c r="L81" s="95"/>
      <c r="M81" s="163"/>
      <c r="N81" s="217"/>
      <c r="O81" s="229"/>
      <c r="P81" s="160"/>
      <c r="Q81" s="2"/>
    </row>
    <row r="82" spans="1:17" ht="15">
      <c r="A82" s="78">
        <v>8381</v>
      </c>
      <c r="B82" s="116" t="s">
        <v>179</v>
      </c>
      <c r="C82" s="165"/>
      <c r="D82" s="165"/>
      <c r="E82" s="165"/>
      <c r="F82" s="165"/>
      <c r="G82" s="165"/>
      <c r="H82" s="165"/>
      <c r="I82" s="166"/>
      <c r="J82" s="154"/>
      <c r="K82" s="95"/>
      <c r="L82" s="95"/>
      <c r="M82" s="165"/>
      <c r="N82" s="166"/>
      <c r="O82" s="229"/>
      <c r="P82" s="160"/>
      <c r="Q82" s="2"/>
    </row>
    <row r="83" spans="1:17" ht="15">
      <c r="A83" s="80">
        <v>8621</v>
      </c>
      <c r="B83" s="120" t="s">
        <v>170</v>
      </c>
      <c r="C83" s="167"/>
      <c r="D83" s="102"/>
      <c r="E83" s="102"/>
      <c r="F83" s="102"/>
      <c r="G83" s="102"/>
      <c r="H83" s="102"/>
      <c r="I83" s="103"/>
      <c r="J83" s="189"/>
      <c r="K83" s="95"/>
      <c r="L83" s="95"/>
      <c r="M83" s="102"/>
      <c r="N83" s="166"/>
      <c r="O83" s="229"/>
      <c r="P83" s="234"/>
      <c r="Q83" s="2"/>
    </row>
    <row r="84" spans="1:17" ht="15">
      <c r="A84" s="80">
        <v>8312</v>
      </c>
      <c r="B84" s="120" t="s">
        <v>177</v>
      </c>
      <c r="C84" s="167"/>
      <c r="D84" s="102"/>
      <c r="E84" s="102"/>
      <c r="F84" s="102"/>
      <c r="G84" s="102"/>
      <c r="H84" s="102"/>
      <c r="I84" s="103"/>
      <c r="J84" s="189"/>
      <c r="K84" s="95"/>
      <c r="L84" s="95"/>
      <c r="M84" s="102"/>
      <c r="N84" s="166"/>
      <c r="O84" s="229"/>
      <c r="P84" s="234"/>
      <c r="Q84" s="2"/>
    </row>
    <row r="85" spans="1:17" ht="15">
      <c r="A85" s="80">
        <v>8322</v>
      </c>
      <c r="B85" s="120" t="s">
        <v>178</v>
      </c>
      <c r="C85" s="167"/>
      <c r="D85" s="102"/>
      <c r="E85" s="102"/>
      <c r="F85" s="102"/>
      <c r="G85" s="102"/>
      <c r="H85" s="102"/>
      <c r="I85" s="103"/>
      <c r="J85" s="189"/>
      <c r="K85" s="95"/>
      <c r="L85" s="95"/>
      <c r="M85" s="102">
        <f>SUM(N85)</f>
        <v>-1428564</v>
      </c>
      <c r="N85" s="166">
        <v>-1428564</v>
      </c>
      <c r="O85" s="229"/>
      <c r="P85" s="234"/>
      <c r="Q85" s="2"/>
    </row>
    <row r="86" spans="1:17" ht="15">
      <c r="A86" s="80">
        <v>8372</v>
      </c>
      <c r="B86" s="120" t="s">
        <v>180</v>
      </c>
      <c r="C86" s="167"/>
      <c r="D86" s="102"/>
      <c r="E86" s="102"/>
      <c r="F86" s="102"/>
      <c r="G86" s="102"/>
      <c r="H86" s="102"/>
      <c r="I86" s="103"/>
      <c r="J86" s="189"/>
      <c r="K86" s="95"/>
      <c r="L86" s="95"/>
      <c r="M86" s="102"/>
      <c r="N86" s="166"/>
      <c r="O86" s="229"/>
      <c r="P86" s="234"/>
      <c r="Q86" s="2"/>
    </row>
    <row r="87" spans="1:17" ht="15">
      <c r="A87" s="80">
        <v>8382</v>
      </c>
      <c r="B87" s="120" t="s">
        <v>181</v>
      </c>
      <c r="C87" s="167"/>
      <c r="D87" s="102"/>
      <c r="E87" s="102"/>
      <c r="F87" s="102"/>
      <c r="G87" s="102"/>
      <c r="H87" s="102"/>
      <c r="I87" s="103"/>
      <c r="J87" s="189"/>
      <c r="K87" s="95"/>
      <c r="L87" s="95"/>
      <c r="M87" s="102">
        <v>-1989000</v>
      </c>
      <c r="N87" s="166">
        <v>-1989000</v>
      </c>
      <c r="O87" s="229"/>
      <c r="P87" s="234"/>
      <c r="Q87" s="2"/>
    </row>
    <row r="88" spans="1:17" ht="15">
      <c r="A88" s="80">
        <v>8800</v>
      </c>
      <c r="B88" s="120" t="s">
        <v>121</v>
      </c>
      <c r="C88" s="167"/>
      <c r="D88" s="102"/>
      <c r="E88" s="102">
        <v>3763</v>
      </c>
      <c r="F88" s="102"/>
      <c r="G88" s="102"/>
      <c r="H88" s="102"/>
      <c r="I88" s="103"/>
      <c r="J88" s="189"/>
      <c r="K88" s="95"/>
      <c r="L88" s="95"/>
      <c r="M88" s="102"/>
      <c r="N88" s="166"/>
      <c r="O88" s="273"/>
      <c r="P88" s="234"/>
      <c r="Q88" s="2"/>
    </row>
    <row r="89" spans="1:17" ht="15">
      <c r="A89" s="80">
        <v>9339</v>
      </c>
      <c r="B89" s="120" t="s">
        <v>167</v>
      </c>
      <c r="C89" s="167"/>
      <c r="D89" s="102"/>
      <c r="E89" s="102"/>
      <c r="F89" s="102"/>
      <c r="G89" s="102"/>
      <c r="H89" s="102"/>
      <c r="I89" s="103"/>
      <c r="J89" s="189"/>
      <c r="K89" s="95"/>
      <c r="L89" s="95"/>
      <c r="M89" s="102"/>
      <c r="N89" s="166">
        <f>SUM(M89)</f>
        <v>0</v>
      </c>
      <c r="O89" s="274"/>
      <c r="P89" s="234"/>
      <c r="Q89" s="2"/>
    </row>
    <row r="90" spans="1:17" ht="15">
      <c r="A90" s="61">
        <v>9501</v>
      </c>
      <c r="B90" s="115" t="s">
        <v>119</v>
      </c>
      <c r="C90" s="104"/>
      <c r="D90" s="104">
        <v>621911</v>
      </c>
      <c r="E90" s="104">
        <v>621911</v>
      </c>
      <c r="F90" s="104"/>
      <c r="G90" s="104">
        <v>471579</v>
      </c>
      <c r="H90" s="104"/>
      <c r="I90" s="105"/>
      <c r="J90" s="190"/>
      <c r="K90" s="95"/>
      <c r="L90" s="95"/>
      <c r="M90" s="104">
        <v>1119456</v>
      </c>
      <c r="N90" s="166">
        <f>SUM(G90:M90)</f>
        <v>1591035</v>
      </c>
      <c r="O90" s="229"/>
      <c r="P90" s="227"/>
      <c r="Q90" s="2"/>
    </row>
    <row r="91" spans="1:17" ht="15">
      <c r="A91" s="61">
        <v>9502</v>
      </c>
      <c r="B91" s="115" t="s">
        <v>169</v>
      </c>
      <c r="C91" s="104"/>
      <c r="D91" s="104"/>
      <c r="E91" s="104"/>
      <c r="F91" s="104"/>
      <c r="G91" s="104"/>
      <c r="H91" s="104"/>
      <c r="I91" s="105"/>
      <c r="J91" s="190"/>
      <c r="K91" s="95"/>
      <c r="L91" s="95"/>
      <c r="M91" s="104">
        <v>178448</v>
      </c>
      <c r="N91" s="166">
        <f>SUM(G91:M91)</f>
        <v>178448</v>
      </c>
      <c r="O91" s="229"/>
      <c r="P91" s="227"/>
      <c r="Q91" s="2"/>
    </row>
    <row r="92" spans="1:17" ht="15">
      <c r="A92" s="61">
        <v>9504</v>
      </c>
      <c r="B92" s="115" t="s">
        <v>122</v>
      </c>
      <c r="C92" s="104"/>
      <c r="D92" s="104"/>
      <c r="E92" s="104"/>
      <c r="F92" s="104"/>
      <c r="G92" s="104"/>
      <c r="H92" s="104"/>
      <c r="I92" s="105"/>
      <c r="J92" s="190"/>
      <c r="K92" s="95"/>
      <c r="L92" s="95"/>
      <c r="M92" s="104">
        <v>211230</v>
      </c>
      <c r="N92" s="166">
        <f>SUM(G92:M92)</f>
        <v>211230</v>
      </c>
      <c r="O92" s="229"/>
      <c r="P92" s="227"/>
      <c r="Q92" s="2"/>
    </row>
    <row r="93" spans="1:17" ht="15">
      <c r="A93" s="61">
        <v>9503</v>
      </c>
      <c r="B93" s="115" t="s">
        <v>136</v>
      </c>
      <c r="C93" s="104"/>
      <c r="D93" s="104"/>
      <c r="E93" s="104"/>
      <c r="F93" s="104"/>
      <c r="G93" s="104"/>
      <c r="H93" s="104"/>
      <c r="I93" s="105"/>
      <c r="J93" s="190"/>
      <c r="K93" s="95"/>
      <c r="L93" s="95"/>
      <c r="M93" s="104">
        <v>6384000</v>
      </c>
      <c r="N93" s="166">
        <f>SUM(M93)</f>
        <v>6384000</v>
      </c>
      <c r="O93" s="229"/>
      <c r="P93" s="227"/>
      <c r="Q93" s="246"/>
    </row>
    <row r="94" spans="1:17" ht="15">
      <c r="A94" s="61">
        <v>9507</v>
      </c>
      <c r="B94" s="115" t="s">
        <v>123</v>
      </c>
      <c r="C94" s="104"/>
      <c r="D94" s="104"/>
      <c r="E94" s="104">
        <v>-461901</v>
      </c>
      <c r="F94" s="104"/>
      <c r="G94" s="104"/>
      <c r="H94" s="104"/>
      <c r="I94" s="105"/>
      <c r="J94" s="190"/>
      <c r="K94" s="95"/>
      <c r="L94" s="95"/>
      <c r="M94" s="104"/>
      <c r="N94" s="166">
        <f>SUM(G94)</f>
        <v>0</v>
      </c>
      <c r="O94" s="229"/>
      <c r="P94" s="227"/>
      <c r="Q94" s="2"/>
    </row>
    <row r="95" spans="1:17" ht="15">
      <c r="A95" s="69">
        <v>9508</v>
      </c>
      <c r="B95" s="119" t="s">
        <v>168</v>
      </c>
      <c r="C95" s="139"/>
      <c r="D95" s="139"/>
      <c r="E95" s="139"/>
      <c r="F95" s="139"/>
      <c r="G95" s="139"/>
      <c r="H95" s="139"/>
      <c r="I95" s="140"/>
      <c r="J95" s="216"/>
      <c r="K95" s="95"/>
      <c r="L95" s="95"/>
      <c r="M95" s="139"/>
      <c r="N95" s="166">
        <v>0</v>
      </c>
      <c r="O95" s="229"/>
      <c r="P95" s="227"/>
      <c r="Q95" s="2"/>
    </row>
    <row r="96" spans="1:17" ht="15.75" thickBot="1">
      <c r="A96" s="66">
        <v>9509</v>
      </c>
      <c r="B96" s="128" t="s">
        <v>159</v>
      </c>
      <c r="C96" s="106"/>
      <c r="D96" s="106"/>
      <c r="E96" s="106"/>
      <c r="F96" s="106"/>
      <c r="G96" s="106"/>
      <c r="H96" s="106"/>
      <c r="I96" s="107"/>
      <c r="J96" s="191"/>
      <c r="K96" s="95"/>
      <c r="L96" s="95"/>
      <c r="M96" s="106"/>
      <c r="N96" s="166"/>
      <c r="O96" s="229"/>
      <c r="P96" s="227"/>
      <c r="Q96" s="2"/>
    </row>
    <row r="97" spans="1:17" ht="16.5" thickBot="1" thickTop="1">
      <c r="A97" s="175">
        <v>9510</v>
      </c>
      <c r="B97" s="204" t="s">
        <v>160</v>
      </c>
      <c r="C97" s="205"/>
      <c r="D97" s="205"/>
      <c r="E97" s="205"/>
      <c r="F97" s="205"/>
      <c r="G97" s="205"/>
      <c r="H97" s="205"/>
      <c r="I97" s="206"/>
      <c r="J97" s="207"/>
      <c r="K97" s="95"/>
      <c r="L97" s="95"/>
      <c r="M97" s="205"/>
      <c r="N97" s="166">
        <v>0</v>
      </c>
      <c r="O97" s="229"/>
      <c r="P97" s="227"/>
      <c r="Q97" s="2"/>
    </row>
    <row r="98" spans="1:17" ht="16.5" thickBot="1" thickTop="1">
      <c r="A98" s="175">
        <v>9514</v>
      </c>
      <c r="B98" s="204" t="s">
        <v>161</v>
      </c>
      <c r="C98" s="205"/>
      <c r="D98" s="205"/>
      <c r="E98" s="205"/>
      <c r="F98" s="205"/>
      <c r="G98" s="205"/>
      <c r="H98" s="205"/>
      <c r="I98" s="206"/>
      <c r="J98" s="207"/>
      <c r="K98" s="95"/>
      <c r="L98" s="95"/>
      <c r="M98" s="205">
        <v>0</v>
      </c>
      <c r="N98" s="223">
        <v>0</v>
      </c>
      <c r="O98" s="229"/>
      <c r="P98" s="227"/>
      <c r="Q98" s="2"/>
    </row>
    <row r="99" spans="1:17" ht="16.5" thickBot="1" thickTop="1">
      <c r="A99" s="67">
        <v>95</v>
      </c>
      <c r="B99" s="141" t="s">
        <v>42</v>
      </c>
      <c r="C99" s="122">
        <f>C90+C92+C93+C94+C96</f>
        <v>0</v>
      </c>
      <c r="D99" s="122">
        <f>SUM(D90:D96)</f>
        <v>621911</v>
      </c>
      <c r="E99" s="122">
        <f>SUM(E90:E96)</f>
        <v>160010</v>
      </c>
      <c r="F99" s="122"/>
      <c r="G99" s="122">
        <f>SUM(G87:G98)</f>
        <v>471579</v>
      </c>
      <c r="H99" s="122"/>
      <c r="I99" s="123"/>
      <c r="J99" s="179"/>
      <c r="K99" s="101"/>
      <c r="L99" s="101"/>
      <c r="M99" s="122">
        <f>SUM(M90:M98)</f>
        <v>7893134</v>
      </c>
      <c r="N99" s="123">
        <f>SUM(N90:N98)</f>
        <v>8364713</v>
      </c>
      <c r="O99" s="232"/>
      <c r="P99" s="183"/>
      <c r="Q99" s="2"/>
    </row>
    <row r="100" spans="1:18" ht="16.5" thickBot="1" thickTop="1">
      <c r="A100" s="79"/>
      <c r="B100" s="145" t="s">
        <v>47</v>
      </c>
      <c r="C100" s="122">
        <f>C99+C88+C83+C82</f>
        <v>0</v>
      </c>
      <c r="D100" s="169">
        <f>SUM(D99)</f>
        <v>621911</v>
      </c>
      <c r="E100" s="169">
        <v>163773</v>
      </c>
      <c r="F100" s="169"/>
      <c r="G100" s="169">
        <f>SUM(G99)</f>
        <v>471579</v>
      </c>
      <c r="H100" s="122"/>
      <c r="I100" s="123"/>
      <c r="J100" s="192"/>
      <c r="K100" s="101"/>
      <c r="L100" s="101"/>
      <c r="M100" s="169">
        <f>SUM(M83,M85,M87,M89,M99)</f>
        <v>4475570</v>
      </c>
      <c r="N100" s="169">
        <f>SUM(N83,N85,N87,N89,N99,N88)</f>
        <v>4947149</v>
      </c>
      <c r="O100" s="231"/>
      <c r="P100" s="183"/>
      <c r="Q100" s="2"/>
      <c r="R100" s="157"/>
    </row>
    <row r="101" spans="1:17" ht="16.5" thickBot="1" thickTop="1">
      <c r="A101" s="299"/>
      <c r="B101" s="278" t="s">
        <v>41</v>
      </c>
      <c r="C101" s="171" t="e">
        <f>C62+C78+C99+C72+C79</f>
        <v>#REF!</v>
      </c>
      <c r="D101" s="278">
        <f>SUM(D27,D60,D72,D73,D99,)</f>
        <v>7442613</v>
      </c>
      <c r="E101" s="278">
        <v>6997287</v>
      </c>
      <c r="F101" s="171"/>
      <c r="G101" s="278">
        <f>SUM(G79,G99)</f>
        <v>10125371</v>
      </c>
      <c r="H101" s="278"/>
      <c r="I101" s="282"/>
      <c r="J101" s="171"/>
      <c r="K101" s="172"/>
      <c r="L101" s="172"/>
      <c r="M101" s="278">
        <f>SUM(M79,M100)</f>
        <v>55374629</v>
      </c>
      <c r="N101" s="289">
        <f>SUM(N79,N100)</f>
        <v>65500000</v>
      </c>
      <c r="O101" s="275"/>
      <c r="P101" s="265"/>
      <c r="Q101" s="2"/>
    </row>
    <row r="102" spans="1:17" ht="16.5" thickBot="1" thickTop="1">
      <c r="A102" s="279"/>
      <c r="B102" s="279"/>
      <c r="C102" s="157"/>
      <c r="D102" s="279"/>
      <c r="E102" s="279"/>
      <c r="F102" s="173"/>
      <c r="G102" s="279"/>
      <c r="H102" s="279"/>
      <c r="I102" s="283"/>
      <c r="J102" s="173"/>
      <c r="K102" s="174"/>
      <c r="L102" s="174"/>
      <c r="M102" s="279"/>
      <c r="N102" s="290"/>
      <c r="O102" s="275"/>
      <c r="P102" s="266"/>
      <c r="Q102" s="2"/>
    </row>
    <row r="103" spans="2:14" ht="15.75" thickTop="1">
      <c r="B103" s="157"/>
      <c r="C103" s="157"/>
      <c r="D103" s="157"/>
      <c r="E103" s="157"/>
      <c r="F103" s="157"/>
      <c r="G103" s="157"/>
      <c r="H103" s="157"/>
      <c r="I103" s="157" t="s">
        <v>135</v>
      </c>
      <c r="J103" s="157"/>
      <c r="K103" s="91"/>
      <c r="N103" s="157"/>
    </row>
    <row r="104" spans="2:14" ht="15">
      <c r="B104" s="157"/>
      <c r="C104" s="157"/>
      <c r="D104" s="157"/>
      <c r="E104" s="157"/>
      <c r="F104" s="157"/>
      <c r="G104" s="157"/>
      <c r="H104" s="157"/>
      <c r="I104" s="157" t="s">
        <v>135</v>
      </c>
      <c r="J104" s="157" t="s">
        <v>135</v>
      </c>
      <c r="N104" s="157"/>
    </row>
    <row r="105" spans="2:14" ht="15">
      <c r="B105" s="157"/>
      <c r="C105" s="157"/>
      <c r="D105" s="157"/>
      <c r="E105" s="157"/>
      <c r="F105" s="157" t="s">
        <v>138</v>
      </c>
      <c r="G105" s="157"/>
      <c r="H105" s="157"/>
      <c r="I105" s="157" t="s">
        <v>135</v>
      </c>
      <c r="J105" s="157"/>
      <c r="N105" s="157"/>
    </row>
    <row r="106" spans="2:14" ht="15">
      <c r="B106" s="295" t="s">
        <v>184</v>
      </c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</row>
    <row r="107" spans="2:14" ht="15">
      <c r="B107" s="296" t="s">
        <v>183</v>
      </c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</row>
    <row r="108" spans="2:14" ht="15">
      <c r="B108" s="157"/>
      <c r="C108" s="157"/>
      <c r="D108" s="157"/>
      <c r="E108" s="157"/>
      <c r="F108" s="157"/>
      <c r="G108" s="157"/>
      <c r="H108" s="157"/>
      <c r="I108" s="157"/>
      <c r="J108" s="157"/>
      <c r="N108" s="157"/>
    </row>
    <row r="109" spans="2:14" ht="15">
      <c r="B109" s="157"/>
      <c r="C109" s="157"/>
      <c r="D109" s="157"/>
      <c r="E109" s="157"/>
      <c r="F109" s="157"/>
      <c r="G109" s="157"/>
      <c r="H109" s="157"/>
      <c r="I109" s="157"/>
      <c r="J109" s="157"/>
      <c r="N109" s="157"/>
    </row>
    <row r="110" spans="2:14" ht="15">
      <c r="B110" s="157"/>
      <c r="C110" s="157"/>
      <c r="D110" s="157"/>
      <c r="E110" s="157"/>
      <c r="F110" s="157"/>
      <c r="G110" s="157"/>
      <c r="H110" s="157"/>
      <c r="I110" s="157"/>
      <c r="J110" s="157"/>
      <c r="N110" s="157"/>
    </row>
    <row r="111" spans="2:14" ht="15">
      <c r="B111" s="157"/>
      <c r="C111" s="157"/>
      <c r="D111" s="157"/>
      <c r="E111" s="157"/>
      <c r="F111" s="157"/>
      <c r="G111" s="157"/>
      <c r="H111" s="157"/>
      <c r="I111" s="157"/>
      <c r="J111" s="157"/>
      <c r="N111" s="157"/>
    </row>
    <row r="112" spans="2:14" ht="15">
      <c r="B112" s="157"/>
      <c r="C112" s="157"/>
      <c r="D112" s="157"/>
      <c r="E112" s="157"/>
      <c r="F112" s="157"/>
      <c r="G112" s="157"/>
      <c r="H112" s="157"/>
      <c r="I112" s="157"/>
      <c r="J112" s="157"/>
      <c r="N112" s="157"/>
    </row>
    <row r="113" spans="2:14" ht="15">
      <c r="B113" s="157"/>
      <c r="C113" s="157"/>
      <c r="D113" s="157"/>
      <c r="E113" s="157"/>
      <c r="F113" s="157"/>
      <c r="G113" s="157"/>
      <c r="H113" s="157"/>
      <c r="I113" s="157"/>
      <c r="J113" s="157"/>
      <c r="N113" s="157"/>
    </row>
    <row r="114" spans="2:14" ht="15">
      <c r="B114" s="157"/>
      <c r="C114" s="157"/>
      <c r="D114" s="157"/>
      <c r="E114" s="157"/>
      <c r="F114" s="157"/>
      <c r="G114" s="157"/>
      <c r="H114" s="157"/>
      <c r="I114" s="157"/>
      <c r="J114" s="157"/>
      <c r="N114" s="157"/>
    </row>
    <row r="115" spans="2:14" ht="15">
      <c r="B115" s="157"/>
      <c r="C115" s="157"/>
      <c r="D115" s="157"/>
      <c r="E115" s="157"/>
      <c r="F115" s="157"/>
      <c r="G115" s="157"/>
      <c r="H115" s="157"/>
      <c r="I115" s="157"/>
      <c r="J115" s="157"/>
      <c r="N115" s="157"/>
    </row>
    <row r="116" spans="2:14" ht="15">
      <c r="B116" s="157"/>
      <c r="C116" s="157"/>
      <c r="D116" s="157"/>
      <c r="E116" s="157"/>
      <c r="F116" s="157"/>
      <c r="G116" s="157"/>
      <c r="H116" s="157"/>
      <c r="I116" s="157"/>
      <c r="J116" s="157"/>
      <c r="N116" s="157"/>
    </row>
    <row r="117" spans="2:14" ht="15">
      <c r="B117" s="157"/>
      <c r="C117" s="157"/>
      <c r="D117" s="157"/>
      <c r="E117" s="157"/>
      <c r="F117" s="157"/>
      <c r="G117" s="157"/>
      <c r="H117" s="157"/>
      <c r="I117" s="157"/>
      <c r="J117" s="157"/>
      <c r="N117" s="157"/>
    </row>
    <row r="118" spans="2:14" ht="15">
      <c r="B118" s="157"/>
      <c r="C118" s="157"/>
      <c r="D118" s="157"/>
      <c r="E118" s="157"/>
      <c r="F118" s="157"/>
      <c r="G118" s="157"/>
      <c r="H118" s="157"/>
      <c r="I118" s="157"/>
      <c r="J118" s="157"/>
      <c r="N118" s="157"/>
    </row>
    <row r="119" spans="2:14" ht="15">
      <c r="B119" s="157"/>
      <c r="C119" s="157"/>
      <c r="D119" s="157"/>
      <c r="E119" s="157"/>
      <c r="F119" s="157"/>
      <c r="G119" s="157"/>
      <c r="H119" s="157"/>
      <c r="I119" s="157"/>
      <c r="J119" s="157"/>
      <c r="N119" s="157"/>
    </row>
    <row r="120" spans="2:14" ht="15">
      <c r="B120" s="157"/>
      <c r="C120" s="157"/>
      <c r="D120" s="157"/>
      <c r="E120" s="157"/>
      <c r="F120" s="157"/>
      <c r="G120" s="157"/>
      <c r="H120" s="157"/>
      <c r="I120" s="157"/>
      <c r="J120" s="157"/>
      <c r="N120" s="157"/>
    </row>
    <row r="121" spans="2:14" ht="15">
      <c r="B121" s="157"/>
      <c r="C121" s="157"/>
      <c r="D121" s="157"/>
      <c r="E121" s="157"/>
      <c r="F121" s="157"/>
      <c r="G121" s="157"/>
      <c r="H121" s="157"/>
      <c r="I121" s="157"/>
      <c r="J121" s="157"/>
      <c r="N121" s="157"/>
    </row>
    <row r="122" spans="2:14" ht="15">
      <c r="B122" s="157"/>
      <c r="C122" s="157"/>
      <c r="D122" s="157"/>
      <c r="E122" s="157"/>
      <c r="F122" s="157"/>
      <c r="G122" s="157"/>
      <c r="H122" s="157"/>
      <c r="I122" s="157"/>
      <c r="J122" s="157"/>
      <c r="N122" s="157"/>
    </row>
    <row r="123" spans="2:14" ht="15">
      <c r="B123" s="157"/>
      <c r="C123" s="157"/>
      <c r="D123" s="157"/>
      <c r="E123" s="157"/>
      <c r="F123" s="157"/>
      <c r="G123" s="157"/>
      <c r="H123" s="157"/>
      <c r="I123" s="157"/>
      <c r="J123" s="157"/>
      <c r="N123" s="157"/>
    </row>
    <row r="124" spans="2:14" ht="15">
      <c r="B124" s="157"/>
      <c r="C124" s="157"/>
      <c r="D124" s="157"/>
      <c r="E124" s="157"/>
      <c r="F124" s="157"/>
      <c r="G124" s="157"/>
      <c r="H124" s="157"/>
      <c r="I124" s="157"/>
      <c r="J124" s="157"/>
      <c r="N124" s="157"/>
    </row>
    <row r="125" spans="2:14" ht="15">
      <c r="B125" s="157"/>
      <c r="C125" s="157"/>
      <c r="D125" s="157"/>
      <c r="E125" s="157"/>
      <c r="F125" s="157"/>
      <c r="G125" s="157"/>
      <c r="H125" s="157"/>
      <c r="I125" s="157"/>
      <c r="J125" s="157"/>
      <c r="N125" s="157"/>
    </row>
    <row r="126" spans="2:14" ht="15">
      <c r="B126" s="157"/>
      <c r="C126" s="157"/>
      <c r="D126" s="157"/>
      <c r="E126" s="157"/>
      <c r="F126" s="157"/>
      <c r="G126" s="157"/>
      <c r="H126" s="157"/>
      <c r="I126" s="157"/>
      <c r="J126" s="157"/>
      <c r="N126" s="157"/>
    </row>
    <row r="127" spans="2:14" ht="15">
      <c r="B127" s="157"/>
      <c r="C127" s="157"/>
      <c r="D127" s="157"/>
      <c r="E127" s="157"/>
      <c r="F127" s="157"/>
      <c r="G127" s="157"/>
      <c r="H127" s="157"/>
      <c r="I127" s="157"/>
      <c r="J127" s="157"/>
      <c r="N127" s="157"/>
    </row>
    <row r="128" spans="2:14" ht="15">
      <c r="B128" s="157"/>
      <c r="C128" s="157"/>
      <c r="D128" s="157"/>
      <c r="E128" s="157"/>
      <c r="F128" s="157"/>
      <c r="G128" s="157"/>
      <c r="H128" s="157"/>
      <c r="I128" s="157"/>
      <c r="J128" s="157"/>
      <c r="N128" s="157"/>
    </row>
    <row r="129" spans="2:14" ht="15">
      <c r="B129" s="157"/>
      <c r="C129" s="157"/>
      <c r="D129" s="157"/>
      <c r="E129" s="157"/>
      <c r="F129" s="157"/>
      <c r="G129" s="157"/>
      <c r="H129" s="157"/>
      <c r="I129" s="157"/>
      <c r="J129" s="157"/>
      <c r="N129" s="157"/>
    </row>
    <row r="130" spans="2:14" ht="15">
      <c r="B130" s="157"/>
      <c r="C130" s="157"/>
      <c r="D130" s="157"/>
      <c r="E130" s="157"/>
      <c r="F130" s="157"/>
      <c r="G130" s="157"/>
      <c r="H130" s="157"/>
      <c r="I130" s="157"/>
      <c r="J130" s="157"/>
      <c r="N130" s="157"/>
    </row>
    <row r="131" spans="2:14" ht="15">
      <c r="B131" s="157"/>
      <c r="C131" s="157"/>
      <c r="D131" s="157"/>
      <c r="E131" s="157"/>
      <c r="F131" s="157"/>
      <c r="G131" s="157"/>
      <c r="H131" s="157"/>
      <c r="I131" s="157"/>
      <c r="J131" s="157"/>
      <c r="N131" s="157"/>
    </row>
    <row r="132" spans="2:14" ht="15">
      <c r="B132" s="157"/>
      <c r="C132" s="157"/>
      <c r="D132" s="157"/>
      <c r="E132" s="157"/>
      <c r="F132" s="157"/>
      <c r="G132" s="157"/>
      <c r="H132" s="157"/>
      <c r="I132" s="157"/>
      <c r="J132" s="157"/>
      <c r="N132" s="157"/>
    </row>
    <row r="133" spans="2:14" ht="15">
      <c r="B133" s="157"/>
      <c r="C133" s="157"/>
      <c r="D133" s="157"/>
      <c r="E133" s="157"/>
      <c r="F133" s="157"/>
      <c r="G133" s="157"/>
      <c r="H133" s="157"/>
      <c r="I133" s="157"/>
      <c r="J133" s="157"/>
      <c r="N133" s="157"/>
    </row>
    <row r="134" spans="2:14" ht="15">
      <c r="B134" s="157"/>
      <c r="C134" s="157"/>
      <c r="D134" s="157"/>
      <c r="E134" s="157"/>
      <c r="F134" s="157"/>
      <c r="G134" s="157"/>
      <c r="H134" s="157"/>
      <c r="I134" s="157"/>
      <c r="J134" s="157"/>
      <c r="N134" s="157"/>
    </row>
    <row r="135" spans="2:14" ht="15">
      <c r="B135" s="157"/>
      <c r="C135" s="157"/>
      <c r="D135" s="157"/>
      <c r="E135" s="157"/>
      <c r="F135" s="157"/>
      <c r="G135" s="157"/>
      <c r="H135" s="157"/>
      <c r="I135" s="157"/>
      <c r="J135" s="157"/>
      <c r="N135" s="157"/>
    </row>
    <row r="136" spans="2:14" ht="15">
      <c r="B136" s="157"/>
      <c r="C136" s="157"/>
      <c r="D136" s="157"/>
      <c r="E136" s="157"/>
      <c r="F136" s="157"/>
      <c r="G136" s="157"/>
      <c r="H136" s="157"/>
      <c r="I136" s="157"/>
      <c r="J136" s="157"/>
      <c r="N136" s="157"/>
    </row>
    <row r="137" spans="2:14" ht="15">
      <c r="B137" s="157"/>
      <c r="C137" s="157"/>
      <c r="D137" s="157"/>
      <c r="E137" s="157"/>
      <c r="F137" s="157"/>
      <c r="G137" s="157"/>
      <c r="H137" s="157"/>
      <c r="I137" s="157"/>
      <c r="J137" s="157"/>
      <c r="N137" s="157"/>
    </row>
    <row r="138" spans="2:14" ht="15">
      <c r="B138" s="157"/>
      <c r="C138" s="157"/>
      <c r="D138" s="157"/>
      <c r="E138" s="157"/>
      <c r="F138" s="157"/>
      <c r="G138" s="157"/>
      <c r="H138" s="157"/>
      <c r="I138" s="157"/>
      <c r="J138" s="157"/>
      <c r="N138" s="157"/>
    </row>
    <row r="139" spans="2:14" ht="15">
      <c r="B139" s="157"/>
      <c r="C139" s="157"/>
      <c r="D139" s="157"/>
      <c r="E139" s="157"/>
      <c r="F139" s="157"/>
      <c r="G139" s="157"/>
      <c r="H139" s="157"/>
      <c r="I139" s="157"/>
      <c r="J139" s="157"/>
      <c r="N139" s="157"/>
    </row>
    <row r="140" spans="2:14" ht="15">
      <c r="B140" s="157"/>
      <c r="C140" s="157"/>
      <c r="D140" s="157"/>
      <c r="E140" s="157"/>
      <c r="F140" s="157"/>
      <c r="G140" s="157"/>
      <c r="H140" s="157"/>
      <c r="I140" s="157"/>
      <c r="J140" s="157"/>
      <c r="N140" s="157"/>
    </row>
    <row r="141" spans="2:14" ht="15">
      <c r="B141" s="157"/>
      <c r="C141" s="157"/>
      <c r="D141" s="157"/>
      <c r="E141" s="157"/>
      <c r="F141" s="157"/>
      <c r="G141" s="157"/>
      <c r="H141" s="157"/>
      <c r="I141" s="157"/>
      <c r="J141" s="157"/>
      <c r="N141" s="157"/>
    </row>
    <row r="142" spans="2:14" ht="15">
      <c r="B142" s="157"/>
      <c r="C142" s="157"/>
      <c r="D142" s="157"/>
      <c r="E142" s="157"/>
      <c r="F142" s="157"/>
      <c r="G142" s="157"/>
      <c r="H142" s="157"/>
      <c r="I142" s="157"/>
      <c r="J142" s="157"/>
      <c r="N142" s="157"/>
    </row>
    <row r="143" spans="2:14" ht="15">
      <c r="B143" s="157"/>
      <c r="C143" s="157"/>
      <c r="D143" s="157"/>
      <c r="E143" s="157"/>
      <c r="F143" s="157"/>
      <c r="G143" s="157"/>
      <c r="H143" s="157"/>
      <c r="I143" s="157"/>
      <c r="J143" s="157"/>
      <c r="N143" s="157"/>
    </row>
    <row r="144" spans="2:14" ht="15">
      <c r="B144" s="157"/>
      <c r="C144" s="157"/>
      <c r="D144" s="157"/>
      <c r="E144" s="157"/>
      <c r="F144" s="157"/>
      <c r="G144" s="157"/>
      <c r="H144" s="157"/>
      <c r="I144" s="157"/>
      <c r="J144" s="157"/>
      <c r="N144" s="157"/>
    </row>
    <row r="145" spans="2:14" ht="15">
      <c r="B145" s="157"/>
      <c r="C145" s="157"/>
      <c r="D145" s="157"/>
      <c r="E145" s="157"/>
      <c r="F145" s="157"/>
      <c r="G145" s="157"/>
      <c r="H145" s="157"/>
      <c r="I145" s="157"/>
      <c r="J145" s="157"/>
      <c r="N145" s="157"/>
    </row>
    <row r="146" spans="2:14" ht="15">
      <c r="B146" s="157"/>
      <c r="C146" s="157"/>
      <c r="D146" s="157"/>
      <c r="E146" s="157"/>
      <c r="F146" s="157"/>
      <c r="G146" s="157"/>
      <c r="H146" s="157"/>
      <c r="I146" s="157"/>
      <c r="J146" s="157"/>
      <c r="N146" s="157"/>
    </row>
    <row r="147" spans="2:14" ht="15">
      <c r="B147" s="157"/>
      <c r="C147" s="157"/>
      <c r="D147" s="157"/>
      <c r="E147" s="157"/>
      <c r="F147" s="157"/>
      <c r="G147" s="157"/>
      <c r="H147" s="157"/>
      <c r="I147" s="157"/>
      <c r="J147" s="157"/>
      <c r="N147" s="157"/>
    </row>
    <row r="148" spans="2:14" ht="15">
      <c r="B148" s="157"/>
      <c r="C148" s="157"/>
      <c r="D148" s="157"/>
      <c r="E148" s="157"/>
      <c r="F148" s="157"/>
      <c r="G148" s="157"/>
      <c r="H148" s="157"/>
      <c r="I148" s="157"/>
      <c r="J148" s="157"/>
      <c r="N148" s="157"/>
    </row>
    <row r="149" spans="2:14" ht="15">
      <c r="B149" s="157"/>
      <c r="C149" s="157"/>
      <c r="D149" s="157"/>
      <c r="E149" s="157"/>
      <c r="F149" s="157"/>
      <c r="G149" s="157"/>
      <c r="H149" s="157"/>
      <c r="I149" s="157"/>
      <c r="J149" s="157"/>
      <c r="N149" s="157"/>
    </row>
    <row r="150" spans="2:14" ht="15">
      <c r="B150" s="157"/>
      <c r="C150" s="157"/>
      <c r="D150" s="157"/>
      <c r="E150" s="157"/>
      <c r="F150" s="157"/>
      <c r="G150" s="157"/>
      <c r="H150" s="157"/>
      <c r="I150" s="157"/>
      <c r="J150" s="157"/>
      <c r="N150" s="157"/>
    </row>
    <row r="151" spans="2:14" ht="15">
      <c r="B151" s="157"/>
      <c r="C151" s="157"/>
      <c r="D151" s="157"/>
      <c r="E151" s="157"/>
      <c r="F151" s="157"/>
      <c r="G151" s="157"/>
      <c r="H151" s="157"/>
      <c r="I151" s="157"/>
      <c r="J151" s="157"/>
      <c r="N151" s="157"/>
    </row>
    <row r="152" spans="2:14" ht="15">
      <c r="B152" s="157"/>
      <c r="C152" s="157"/>
      <c r="D152" s="157"/>
      <c r="E152" s="157"/>
      <c r="F152" s="157"/>
      <c r="G152" s="157"/>
      <c r="H152" s="157"/>
      <c r="I152" s="157"/>
      <c r="J152" s="157"/>
      <c r="N152" s="157"/>
    </row>
    <row r="153" spans="2:14" ht="15">
      <c r="B153" s="157"/>
      <c r="C153" s="157"/>
      <c r="D153" s="157"/>
      <c r="E153" s="157"/>
      <c r="F153" s="157"/>
      <c r="G153" s="157"/>
      <c r="H153" s="157"/>
      <c r="I153" s="157"/>
      <c r="J153" s="157"/>
      <c r="N153" s="157"/>
    </row>
    <row r="154" spans="2:14" ht="15">
      <c r="B154" s="157"/>
      <c r="C154" s="157"/>
      <c r="D154" s="157"/>
      <c r="E154" s="157"/>
      <c r="F154" s="157"/>
      <c r="G154" s="157"/>
      <c r="H154" s="157"/>
      <c r="I154" s="157"/>
      <c r="J154" s="157"/>
      <c r="N154" s="157"/>
    </row>
    <row r="155" spans="2:14" ht="15">
      <c r="B155" s="157"/>
      <c r="C155" s="157"/>
      <c r="D155" s="157"/>
      <c r="E155" s="157"/>
      <c r="F155" s="157"/>
      <c r="G155" s="157"/>
      <c r="H155" s="157"/>
      <c r="I155" s="157"/>
      <c r="J155" s="157"/>
      <c r="N155" s="157"/>
    </row>
    <row r="156" spans="2:14" ht="15">
      <c r="B156" s="157"/>
      <c r="C156" s="157"/>
      <c r="D156" s="157"/>
      <c r="E156" s="157"/>
      <c r="F156" s="157"/>
      <c r="G156" s="157"/>
      <c r="H156" s="157"/>
      <c r="I156" s="157"/>
      <c r="J156" s="157"/>
      <c r="N156" s="157"/>
    </row>
    <row r="157" spans="2:14" ht="15">
      <c r="B157" s="157"/>
      <c r="C157" s="157"/>
      <c r="D157" s="157"/>
      <c r="E157" s="157"/>
      <c r="F157" s="157"/>
      <c r="G157" s="157"/>
      <c r="H157" s="157"/>
      <c r="I157" s="157"/>
      <c r="J157" s="157"/>
      <c r="N157" s="157"/>
    </row>
    <row r="158" spans="2:14" ht="15">
      <c r="B158" s="157"/>
      <c r="C158" s="157"/>
      <c r="D158" s="157"/>
      <c r="E158" s="157"/>
      <c r="F158" s="157"/>
      <c r="G158" s="157"/>
      <c r="H158" s="157"/>
      <c r="I158" s="157"/>
      <c r="J158" s="157"/>
      <c r="N158" s="157"/>
    </row>
    <row r="159" spans="2:14" ht="15">
      <c r="B159" s="157"/>
      <c r="C159" s="157"/>
      <c r="D159" s="157"/>
      <c r="E159" s="157"/>
      <c r="F159" s="157"/>
      <c r="G159" s="157"/>
      <c r="H159" s="157"/>
      <c r="I159" s="157"/>
      <c r="J159" s="157"/>
      <c r="N159" s="157"/>
    </row>
    <row r="160" spans="2:14" ht="15">
      <c r="B160" s="157"/>
      <c r="C160" s="157"/>
      <c r="D160" s="157"/>
      <c r="E160" s="157"/>
      <c r="F160" s="157"/>
      <c r="G160" s="157"/>
      <c r="H160" s="157"/>
      <c r="I160" s="157"/>
      <c r="J160" s="157"/>
      <c r="N160" s="157"/>
    </row>
    <row r="161" spans="2:14" ht="15">
      <c r="B161" s="157"/>
      <c r="C161" s="157"/>
      <c r="D161" s="157"/>
      <c r="E161" s="157"/>
      <c r="F161" s="157"/>
      <c r="G161" s="157"/>
      <c r="H161" s="157"/>
      <c r="I161" s="157"/>
      <c r="J161" s="157"/>
      <c r="N161" s="157"/>
    </row>
    <row r="162" spans="2:14" ht="15">
      <c r="B162" s="157"/>
      <c r="C162" s="157"/>
      <c r="D162" s="157"/>
      <c r="E162" s="157"/>
      <c r="F162" s="157"/>
      <c r="G162" s="157"/>
      <c r="H162" s="157"/>
      <c r="I162" s="157"/>
      <c r="J162" s="157"/>
      <c r="N162" s="157"/>
    </row>
    <row r="163" spans="2:14" ht="15">
      <c r="B163" s="157"/>
      <c r="C163" s="157"/>
      <c r="D163" s="157"/>
      <c r="E163" s="157"/>
      <c r="F163" s="157"/>
      <c r="G163" s="157"/>
      <c r="H163" s="157"/>
      <c r="I163" s="157"/>
      <c r="J163" s="157"/>
      <c r="N163" s="157"/>
    </row>
    <row r="164" spans="2:14" ht="15">
      <c r="B164" s="157"/>
      <c r="C164" s="157"/>
      <c r="D164" s="157"/>
      <c r="E164" s="157"/>
      <c r="F164" s="157"/>
      <c r="G164" s="157"/>
      <c r="H164" s="157"/>
      <c r="I164" s="157"/>
      <c r="J164" s="157"/>
      <c r="N164" s="157"/>
    </row>
    <row r="165" spans="2:14" ht="15">
      <c r="B165" s="157"/>
      <c r="C165" s="157"/>
      <c r="D165" s="157"/>
      <c r="E165" s="157"/>
      <c r="F165" s="157"/>
      <c r="G165" s="157"/>
      <c r="H165" s="157"/>
      <c r="I165" s="157"/>
      <c r="J165" s="157"/>
      <c r="N165" s="157"/>
    </row>
    <row r="166" spans="2:14" ht="15">
      <c r="B166" s="157"/>
      <c r="C166" s="157"/>
      <c r="D166" s="157"/>
      <c r="E166" s="157"/>
      <c r="F166" s="157"/>
      <c r="G166" s="157"/>
      <c r="H166" s="157"/>
      <c r="I166" s="157"/>
      <c r="J166" s="157"/>
      <c r="N166" s="157"/>
    </row>
    <row r="167" spans="2:14" ht="15">
      <c r="B167" s="157"/>
      <c r="C167" s="157"/>
      <c r="D167" s="157"/>
      <c r="E167" s="157"/>
      <c r="F167" s="157"/>
      <c r="G167" s="157"/>
      <c r="H167" s="157"/>
      <c r="I167" s="157"/>
      <c r="J167" s="157"/>
      <c r="N167" s="157"/>
    </row>
    <row r="168" spans="2:14" ht="15">
      <c r="B168" s="157"/>
      <c r="C168" s="157"/>
      <c r="D168" s="157"/>
      <c r="E168" s="157"/>
      <c r="F168" s="157"/>
      <c r="G168" s="157"/>
      <c r="H168" s="157"/>
      <c r="I168" s="157"/>
      <c r="J168" s="157"/>
      <c r="N168" s="157"/>
    </row>
    <row r="169" spans="2:14" ht="15">
      <c r="B169" s="157"/>
      <c r="C169" s="157"/>
      <c r="D169" s="157"/>
      <c r="E169" s="157"/>
      <c r="F169" s="157"/>
      <c r="G169" s="157"/>
      <c r="H169" s="157"/>
      <c r="I169" s="157"/>
      <c r="J169" s="157"/>
      <c r="N169" s="157"/>
    </row>
    <row r="170" spans="2:14" ht="15">
      <c r="B170" s="157"/>
      <c r="C170" s="157"/>
      <c r="D170" s="157"/>
      <c r="E170" s="157"/>
      <c r="F170" s="157"/>
      <c r="G170" s="157"/>
      <c r="H170" s="157"/>
      <c r="I170" s="157"/>
      <c r="J170" s="157"/>
      <c r="N170" s="157"/>
    </row>
    <row r="171" spans="2:14" ht="15">
      <c r="B171" s="157"/>
      <c r="C171" s="157"/>
      <c r="D171" s="157"/>
      <c r="E171" s="157"/>
      <c r="F171" s="157"/>
      <c r="G171" s="157"/>
      <c r="H171" s="157"/>
      <c r="I171" s="157"/>
      <c r="J171" s="157"/>
      <c r="N171" s="157"/>
    </row>
    <row r="172" spans="2:14" ht="15">
      <c r="B172" s="157"/>
      <c r="C172" s="157"/>
      <c r="D172" s="157"/>
      <c r="E172" s="157"/>
      <c r="F172" s="157"/>
      <c r="G172" s="157"/>
      <c r="H172" s="157"/>
      <c r="I172" s="157"/>
      <c r="J172" s="157"/>
      <c r="N172" s="157"/>
    </row>
    <row r="173" spans="2:14" ht="15">
      <c r="B173" s="157"/>
      <c r="C173" s="157"/>
      <c r="D173" s="157"/>
      <c r="E173" s="157"/>
      <c r="F173" s="157"/>
      <c r="G173" s="157"/>
      <c r="H173" s="157"/>
      <c r="I173" s="157"/>
      <c r="J173" s="157"/>
      <c r="N173" s="157"/>
    </row>
    <row r="174" spans="2:14" ht="15">
      <c r="B174" s="157"/>
      <c r="C174" s="157"/>
      <c r="D174" s="157"/>
      <c r="E174" s="157"/>
      <c r="F174" s="157"/>
      <c r="G174" s="157"/>
      <c r="H174" s="157"/>
      <c r="I174" s="157"/>
      <c r="J174" s="157"/>
      <c r="N174" s="157"/>
    </row>
    <row r="175" spans="2:14" ht="15">
      <c r="B175" s="157"/>
      <c r="C175" s="157"/>
      <c r="D175" s="157"/>
      <c r="E175" s="157"/>
      <c r="F175" s="157"/>
      <c r="G175" s="157"/>
      <c r="H175" s="157"/>
      <c r="I175" s="157"/>
      <c r="J175" s="157"/>
      <c r="N175" s="157"/>
    </row>
    <row r="176" spans="2:14" ht="15">
      <c r="B176" s="157"/>
      <c r="C176" s="157"/>
      <c r="D176" s="157"/>
      <c r="E176" s="157"/>
      <c r="F176" s="157"/>
      <c r="G176" s="157"/>
      <c r="H176" s="157"/>
      <c r="I176" s="157"/>
      <c r="J176" s="157"/>
      <c r="N176" s="157"/>
    </row>
    <row r="177" spans="2:14" ht="15">
      <c r="B177" s="157"/>
      <c r="C177" s="157"/>
      <c r="D177" s="157"/>
      <c r="E177" s="157"/>
      <c r="F177" s="157"/>
      <c r="G177" s="157"/>
      <c r="H177" s="157"/>
      <c r="I177" s="157"/>
      <c r="J177" s="157"/>
      <c r="N177" s="157"/>
    </row>
    <row r="178" spans="2:14" ht="15">
      <c r="B178" s="157"/>
      <c r="C178" s="157"/>
      <c r="D178" s="157"/>
      <c r="E178" s="157"/>
      <c r="F178" s="157"/>
      <c r="G178" s="157"/>
      <c r="H178" s="157"/>
      <c r="I178" s="157"/>
      <c r="J178" s="157"/>
      <c r="N178" s="157"/>
    </row>
    <row r="179" spans="2:14" ht="15">
      <c r="B179" s="157"/>
      <c r="C179" s="157"/>
      <c r="D179" s="157"/>
      <c r="E179" s="157"/>
      <c r="F179" s="157"/>
      <c r="G179" s="157"/>
      <c r="H179" s="157"/>
      <c r="I179" s="157"/>
      <c r="J179" s="157"/>
      <c r="N179" s="157"/>
    </row>
    <row r="180" spans="2:14" ht="15">
      <c r="B180" s="157"/>
      <c r="C180" s="157"/>
      <c r="D180" s="157"/>
      <c r="E180" s="157"/>
      <c r="F180" s="157"/>
      <c r="G180" s="157"/>
      <c r="H180" s="157"/>
      <c r="I180" s="157"/>
      <c r="J180" s="157"/>
      <c r="N180" s="157"/>
    </row>
    <row r="181" spans="2:14" ht="15">
      <c r="B181" s="157"/>
      <c r="C181" s="157"/>
      <c r="D181" s="157"/>
      <c r="E181" s="157"/>
      <c r="F181" s="157"/>
      <c r="G181" s="157"/>
      <c r="H181" s="157"/>
      <c r="I181" s="157"/>
      <c r="J181" s="157"/>
      <c r="N181" s="157"/>
    </row>
    <row r="182" spans="2:14" ht="15">
      <c r="B182" s="157"/>
      <c r="C182" s="157"/>
      <c r="D182" s="157"/>
      <c r="E182" s="157"/>
      <c r="F182" s="157"/>
      <c r="G182" s="157"/>
      <c r="H182" s="157"/>
      <c r="I182" s="157"/>
      <c r="J182" s="157"/>
      <c r="N182" s="157"/>
    </row>
    <row r="183" spans="2:14" ht="15">
      <c r="B183" s="157"/>
      <c r="C183" s="157"/>
      <c r="D183" s="157"/>
      <c r="E183" s="157"/>
      <c r="F183" s="157"/>
      <c r="G183" s="157"/>
      <c r="H183" s="157"/>
      <c r="I183" s="157"/>
      <c r="J183" s="157"/>
      <c r="N183" s="157"/>
    </row>
    <row r="184" spans="2:14" ht="15">
      <c r="B184" s="157"/>
      <c r="C184" s="157"/>
      <c r="D184" s="157"/>
      <c r="E184" s="157"/>
      <c r="F184" s="157"/>
      <c r="G184" s="157"/>
      <c r="H184" s="157"/>
      <c r="I184" s="157"/>
      <c r="J184" s="157"/>
      <c r="N184" s="157"/>
    </row>
    <row r="185" spans="2:14" ht="15">
      <c r="B185" s="157"/>
      <c r="C185" s="157"/>
      <c r="D185" s="157"/>
      <c r="E185" s="157"/>
      <c r="F185" s="157"/>
      <c r="G185" s="157"/>
      <c r="H185" s="157"/>
      <c r="I185" s="157"/>
      <c r="J185" s="157"/>
      <c r="N185" s="157"/>
    </row>
    <row r="186" spans="2:14" ht="15">
      <c r="B186" s="157"/>
      <c r="C186" s="157"/>
      <c r="D186" s="157"/>
      <c r="E186" s="157"/>
      <c r="F186" s="157"/>
      <c r="G186" s="157"/>
      <c r="H186" s="157"/>
      <c r="I186" s="157"/>
      <c r="J186" s="157"/>
      <c r="N186" s="157"/>
    </row>
    <row r="187" spans="2:14" ht="15">
      <c r="B187" s="157"/>
      <c r="C187" s="157"/>
      <c r="D187" s="157"/>
      <c r="E187" s="157"/>
      <c r="F187" s="157"/>
      <c r="G187" s="157"/>
      <c r="H187" s="157"/>
      <c r="I187" s="157"/>
      <c r="J187" s="157"/>
      <c r="N187" s="157"/>
    </row>
    <row r="188" spans="2:14" ht="15">
      <c r="B188" s="157"/>
      <c r="C188" s="157"/>
      <c r="D188" s="157"/>
      <c r="E188" s="157"/>
      <c r="F188" s="157"/>
      <c r="G188" s="157"/>
      <c r="H188" s="157"/>
      <c r="I188" s="157"/>
      <c r="J188" s="157"/>
      <c r="N188" s="157"/>
    </row>
    <row r="189" spans="2:14" ht="15">
      <c r="B189" s="157"/>
      <c r="C189" s="157"/>
      <c r="D189" s="157"/>
      <c r="E189" s="157"/>
      <c r="F189" s="157"/>
      <c r="G189" s="157"/>
      <c r="H189" s="157"/>
      <c r="I189" s="157"/>
      <c r="J189" s="157"/>
      <c r="N189" s="157"/>
    </row>
    <row r="190" spans="2:14" ht="15">
      <c r="B190" s="157"/>
      <c r="C190" s="157"/>
      <c r="D190" s="157"/>
      <c r="E190" s="157"/>
      <c r="F190" s="157"/>
      <c r="G190" s="157"/>
      <c r="H190" s="157"/>
      <c r="I190" s="157"/>
      <c r="J190" s="157"/>
      <c r="N190" s="157"/>
    </row>
    <row r="191" spans="2:14" ht="15">
      <c r="B191" s="157"/>
      <c r="C191" s="157"/>
      <c r="D191" s="157"/>
      <c r="E191" s="157"/>
      <c r="F191" s="157"/>
      <c r="G191" s="157"/>
      <c r="H191" s="157"/>
      <c r="I191" s="157"/>
      <c r="J191" s="157"/>
      <c r="N191" s="157"/>
    </row>
    <row r="192" spans="2:14" ht="15">
      <c r="B192" s="157"/>
      <c r="C192" s="157"/>
      <c r="D192" s="157"/>
      <c r="E192" s="157"/>
      <c r="F192" s="157"/>
      <c r="G192" s="157"/>
      <c r="H192" s="157"/>
      <c r="I192" s="157"/>
      <c r="J192" s="157"/>
      <c r="N192" s="157"/>
    </row>
    <row r="193" spans="2:14" ht="15">
      <c r="B193" s="157"/>
      <c r="C193" s="157"/>
      <c r="D193" s="157"/>
      <c r="E193" s="157"/>
      <c r="F193" s="157"/>
      <c r="G193" s="157"/>
      <c r="H193" s="157"/>
      <c r="I193" s="157"/>
      <c r="J193" s="157"/>
      <c r="N193" s="157"/>
    </row>
    <row r="194" spans="2:14" ht="15">
      <c r="B194" s="157"/>
      <c r="C194" s="157"/>
      <c r="D194" s="157"/>
      <c r="E194" s="157"/>
      <c r="F194" s="157"/>
      <c r="G194" s="157"/>
      <c r="H194" s="157"/>
      <c r="I194" s="157"/>
      <c r="J194" s="157"/>
      <c r="N194" s="157"/>
    </row>
    <row r="195" spans="2:14" ht="15">
      <c r="B195" s="157"/>
      <c r="C195" s="157"/>
      <c r="D195" s="157"/>
      <c r="E195" s="157"/>
      <c r="F195" s="157"/>
      <c r="G195" s="157"/>
      <c r="H195" s="157"/>
      <c r="I195" s="157"/>
      <c r="J195" s="157"/>
      <c r="N195" s="157"/>
    </row>
    <row r="196" spans="2:14" ht="15">
      <c r="B196" s="157"/>
      <c r="C196" s="157"/>
      <c r="D196" s="157"/>
      <c r="E196" s="157"/>
      <c r="F196" s="157"/>
      <c r="G196" s="157"/>
      <c r="H196" s="157"/>
      <c r="I196" s="157"/>
      <c r="J196" s="157"/>
      <c r="N196" s="157"/>
    </row>
    <row r="197" spans="2:14" ht="15">
      <c r="B197" s="157"/>
      <c r="C197" s="157"/>
      <c r="D197" s="157"/>
      <c r="E197" s="157"/>
      <c r="F197" s="157"/>
      <c r="G197" s="157"/>
      <c r="H197" s="157"/>
      <c r="I197" s="157"/>
      <c r="J197" s="157"/>
      <c r="N197" s="157"/>
    </row>
    <row r="198" spans="2:14" ht="15">
      <c r="B198" s="157"/>
      <c r="C198" s="157"/>
      <c r="D198" s="157"/>
      <c r="E198" s="157"/>
      <c r="F198" s="157"/>
      <c r="G198" s="157"/>
      <c r="H198" s="157"/>
      <c r="I198" s="157"/>
      <c r="J198" s="157"/>
      <c r="N198" s="157"/>
    </row>
    <row r="199" spans="2:14" ht="15">
      <c r="B199" s="157"/>
      <c r="C199" s="157"/>
      <c r="D199" s="157"/>
      <c r="E199" s="157"/>
      <c r="F199" s="157"/>
      <c r="G199" s="157"/>
      <c r="H199" s="157"/>
      <c r="I199" s="157"/>
      <c r="J199" s="157"/>
      <c r="N199" s="157"/>
    </row>
    <row r="200" spans="2:14" ht="15">
      <c r="B200" s="157"/>
      <c r="C200" s="157"/>
      <c r="D200" s="157"/>
      <c r="E200" s="157"/>
      <c r="F200" s="157"/>
      <c r="G200" s="157"/>
      <c r="H200" s="157"/>
      <c r="I200" s="157"/>
      <c r="J200" s="157"/>
      <c r="N200" s="157"/>
    </row>
    <row r="201" spans="2:14" ht="15">
      <c r="B201" s="157"/>
      <c r="C201" s="157"/>
      <c r="D201" s="157"/>
      <c r="E201" s="157"/>
      <c r="F201" s="157"/>
      <c r="G201" s="157"/>
      <c r="H201" s="157"/>
      <c r="I201" s="157"/>
      <c r="J201" s="157"/>
      <c r="N201" s="157"/>
    </row>
    <row r="202" spans="2:14" ht="15">
      <c r="B202" s="157"/>
      <c r="C202" s="157"/>
      <c r="D202" s="157"/>
      <c r="E202" s="157"/>
      <c r="F202" s="157"/>
      <c r="G202" s="157"/>
      <c r="H202" s="157"/>
      <c r="I202" s="157"/>
      <c r="J202" s="157"/>
      <c r="N202" s="157"/>
    </row>
    <row r="203" spans="2:14" ht="15">
      <c r="B203" s="157"/>
      <c r="C203" s="157"/>
      <c r="D203" s="157"/>
      <c r="E203" s="157"/>
      <c r="F203" s="157"/>
      <c r="G203" s="157"/>
      <c r="H203" s="157"/>
      <c r="I203" s="157"/>
      <c r="J203" s="157"/>
      <c r="N203" s="157"/>
    </row>
    <row r="204" ht="15">
      <c r="N204" s="157"/>
    </row>
    <row r="205" ht="15">
      <c r="N205" s="157"/>
    </row>
    <row r="206" ht="15">
      <c r="N206" s="157"/>
    </row>
    <row r="207" ht="15">
      <c r="N207" s="157"/>
    </row>
    <row r="208" ht="15">
      <c r="N208" s="157"/>
    </row>
    <row r="209" ht="15">
      <c r="N209" s="157"/>
    </row>
    <row r="210" ht="15">
      <c r="N210" s="157"/>
    </row>
    <row r="211" ht="15">
      <c r="N211" s="157"/>
    </row>
    <row r="212" ht="15">
      <c r="N212" s="157"/>
    </row>
    <row r="213" ht="15">
      <c r="N213" s="157"/>
    </row>
    <row r="214" ht="15">
      <c r="N214" s="157"/>
    </row>
    <row r="215" ht="15">
      <c r="N215" s="157"/>
    </row>
    <row r="216" ht="15">
      <c r="N216" s="157"/>
    </row>
    <row r="217" ht="15">
      <c r="N217" s="157"/>
    </row>
    <row r="218" ht="15">
      <c r="N218" s="157"/>
    </row>
    <row r="219" ht="15">
      <c r="N219" s="157"/>
    </row>
    <row r="220" ht="15">
      <c r="N220" s="157"/>
    </row>
    <row r="221" ht="15">
      <c r="N221" s="157"/>
    </row>
    <row r="222" ht="15">
      <c r="N222" s="157"/>
    </row>
    <row r="223" ht="15">
      <c r="N223" s="157"/>
    </row>
    <row r="224" ht="15">
      <c r="N224" s="157"/>
    </row>
    <row r="225" ht="15">
      <c r="N225" s="157"/>
    </row>
    <row r="226" ht="15">
      <c r="N226" s="157"/>
    </row>
    <row r="227" ht="15">
      <c r="N227" s="157"/>
    </row>
    <row r="228" ht="15">
      <c r="N228" s="157"/>
    </row>
    <row r="229" ht="15">
      <c r="N229" s="157"/>
    </row>
    <row r="230" ht="15">
      <c r="N230" s="157"/>
    </row>
    <row r="231" ht="15">
      <c r="N231" s="157"/>
    </row>
    <row r="232" ht="15">
      <c r="N232" s="157"/>
    </row>
    <row r="233" ht="15">
      <c r="N233" s="157"/>
    </row>
    <row r="234" ht="15">
      <c r="N234" s="157"/>
    </row>
    <row r="235" ht="15">
      <c r="N235" s="157"/>
    </row>
    <row r="236" ht="15">
      <c r="N236" s="157"/>
    </row>
  </sheetData>
  <sheetProtection/>
  <mergeCells count="48">
    <mergeCell ref="B106:N106"/>
    <mergeCell ref="B107:N107"/>
    <mergeCell ref="M55:M56"/>
    <mergeCell ref="G101:G102"/>
    <mergeCell ref="A101:A102"/>
    <mergeCell ref="B101:B102"/>
    <mergeCell ref="D101:D102"/>
    <mergeCell ref="E101:E102"/>
    <mergeCell ref="B79:B80"/>
    <mergeCell ref="A79:A80"/>
    <mergeCell ref="D79:D80"/>
    <mergeCell ref="E79:E80"/>
    <mergeCell ref="B27:B28"/>
    <mergeCell ref="D27:D28"/>
    <mergeCell ref="I55:I56"/>
    <mergeCell ref="H27:H28"/>
    <mergeCell ref="I27:I28"/>
    <mergeCell ref="E27:E28"/>
    <mergeCell ref="G79:G80"/>
    <mergeCell ref="H79:H80"/>
    <mergeCell ref="I79:I80"/>
    <mergeCell ref="I101:I102"/>
    <mergeCell ref="G6:G7"/>
    <mergeCell ref="N5:N7"/>
    <mergeCell ref="N101:N102"/>
    <mergeCell ref="N79:N80"/>
    <mergeCell ref="H55:H56"/>
    <mergeCell ref="M6:M7"/>
    <mergeCell ref="H101:H102"/>
    <mergeCell ref="H1:N1"/>
    <mergeCell ref="P101:P102"/>
    <mergeCell ref="P27:P28"/>
    <mergeCell ref="P79:P80"/>
    <mergeCell ref="O5:O7"/>
    <mergeCell ref="O88:O89"/>
    <mergeCell ref="O79:O80"/>
    <mergeCell ref="O101:O102"/>
    <mergeCell ref="M79:M80"/>
    <mergeCell ref="M101:M102"/>
    <mergeCell ref="O27:O28"/>
    <mergeCell ref="O55:O56"/>
    <mergeCell ref="G27:G28"/>
    <mergeCell ref="M27:M28"/>
    <mergeCell ref="B3:N3"/>
    <mergeCell ref="A4:N4"/>
    <mergeCell ref="C5:M5"/>
    <mergeCell ref="N55:N56"/>
    <mergeCell ref="N27:N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"/>
  <sheetViews>
    <sheetView zoomScalePageLayoutView="0" workbookViewId="0" topLeftCell="A1">
      <selection activeCell="H10" sqref="H10"/>
    </sheetView>
  </sheetViews>
  <sheetFormatPr defaultColWidth="9.140625" defaultRowHeight="13.5" customHeight="1"/>
  <cols>
    <col min="1" max="1" width="8.57421875" style="2" customWidth="1"/>
    <col min="2" max="2" width="51.140625" style="2" customWidth="1"/>
    <col min="3" max="3" width="15.421875" style="2" hidden="1" customWidth="1"/>
    <col min="4" max="4" width="18.421875" style="2" customWidth="1"/>
    <col min="5" max="5" width="17.140625" style="2" customWidth="1"/>
    <col min="6" max="16384" width="9.140625" style="2" customWidth="1"/>
  </cols>
  <sheetData>
    <row r="1" spans="3:5" ht="13.5" customHeight="1">
      <c r="C1" s="3"/>
      <c r="E1" s="3" t="s">
        <v>127</v>
      </c>
    </row>
    <row r="2" spans="3:5" ht="13.5" customHeight="1">
      <c r="C2" s="3"/>
      <c r="E2" s="3"/>
    </row>
    <row r="3" spans="1:2" ht="8.25" customHeight="1">
      <c r="A3" s="15"/>
      <c r="B3" s="15"/>
    </row>
    <row r="4" spans="1:5" ht="19.5" customHeight="1">
      <c r="A4" s="302" t="s">
        <v>172</v>
      </c>
      <c r="B4" s="302"/>
      <c r="C4" s="302"/>
      <c r="D4" s="302"/>
      <c r="E4" s="302"/>
    </row>
    <row r="5" spans="1:2" ht="18" customHeight="1" thickBot="1">
      <c r="A5" s="16"/>
      <c r="B5" s="16"/>
    </row>
    <row r="6" spans="1:250" s="19" customFormat="1" ht="13.5" customHeight="1" thickBot="1" thickTop="1">
      <c r="A6" s="17"/>
      <c r="B6" s="40"/>
      <c r="C6" s="303" t="s">
        <v>40</v>
      </c>
      <c r="D6" s="304"/>
      <c r="E6" s="30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19" customFormat="1" ht="13.5" customHeight="1" thickTop="1">
      <c r="A7" s="20" t="s">
        <v>0</v>
      </c>
      <c r="B7" s="21" t="s">
        <v>1</v>
      </c>
      <c r="C7" s="17" t="s">
        <v>39</v>
      </c>
      <c r="D7" s="17" t="s">
        <v>50</v>
      </c>
      <c r="E7" s="17" t="s">
        <v>133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s="19" customFormat="1" ht="13.5" customHeight="1" thickBot="1">
      <c r="A8" s="22"/>
      <c r="B8" s="23"/>
      <c r="C8" s="22" t="s">
        <v>124</v>
      </c>
      <c r="D8" s="22" t="s">
        <v>143</v>
      </c>
      <c r="E8" s="22" t="s">
        <v>134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5" ht="13.5" customHeight="1" thickTop="1">
      <c r="A9" s="24" t="s">
        <v>61</v>
      </c>
      <c r="B9" s="4" t="s">
        <v>55</v>
      </c>
      <c r="C9" s="7"/>
      <c r="D9" s="25">
        <f>512472+125941</f>
        <v>638413</v>
      </c>
      <c r="E9" s="25">
        <f>512472+125941</f>
        <v>638413</v>
      </c>
    </row>
    <row r="10" spans="1:5" ht="13.5" customHeight="1">
      <c r="A10" s="26" t="s">
        <v>62</v>
      </c>
      <c r="B10" s="4" t="s">
        <v>63</v>
      </c>
      <c r="C10" s="7"/>
      <c r="D10" s="27">
        <f>196826+44532</f>
        <v>241358</v>
      </c>
      <c r="E10" s="27">
        <f>196826+44532</f>
        <v>241358</v>
      </c>
    </row>
    <row r="11" spans="1:5" ht="13.5" customHeight="1">
      <c r="A11" s="26" t="s">
        <v>64</v>
      </c>
      <c r="B11" s="4" t="s">
        <v>56</v>
      </c>
      <c r="C11" s="7"/>
      <c r="D11" s="27">
        <f>174426+33405</f>
        <v>207831</v>
      </c>
      <c r="E11" s="27">
        <f>174426+33405</f>
        <v>207831</v>
      </c>
    </row>
    <row r="12" spans="1:5" ht="13.5" customHeight="1">
      <c r="A12" s="26" t="s">
        <v>65</v>
      </c>
      <c r="B12" s="4" t="s">
        <v>66</v>
      </c>
      <c r="C12" s="7"/>
      <c r="D12" s="27"/>
      <c r="E12" s="27"/>
    </row>
    <row r="13" spans="1:5" ht="13.5" customHeight="1">
      <c r="A13" s="26" t="s">
        <v>67</v>
      </c>
      <c r="B13" s="4" t="s">
        <v>57</v>
      </c>
      <c r="C13" s="7"/>
      <c r="D13" s="27">
        <f>28362+6201</f>
        <v>34563</v>
      </c>
      <c r="E13" s="27">
        <f>28362+6201</f>
        <v>34563</v>
      </c>
    </row>
    <row r="14" spans="1:5" ht="13.5" customHeight="1">
      <c r="A14" s="26" t="s">
        <v>68</v>
      </c>
      <c r="B14" s="4" t="s">
        <v>69</v>
      </c>
      <c r="C14" s="7"/>
      <c r="D14" s="27">
        <f>6353+1241</f>
        <v>7594</v>
      </c>
      <c r="E14" s="27">
        <f>6353+1241</f>
        <v>7594</v>
      </c>
    </row>
    <row r="15" spans="1:5" ht="13.5" customHeight="1">
      <c r="A15" s="26" t="s">
        <v>70</v>
      </c>
      <c r="B15" s="4" t="s">
        <v>71</v>
      </c>
      <c r="C15" s="13"/>
      <c r="D15" s="13">
        <f>SUM(D16:D30)</f>
        <v>6882583</v>
      </c>
      <c r="E15" s="13">
        <f>SUM(E16:E30)</f>
        <v>7050583</v>
      </c>
    </row>
    <row r="16" spans="1:5" ht="13.5" customHeight="1">
      <c r="A16" s="12" t="s">
        <v>72</v>
      </c>
      <c r="B16" s="4" t="s">
        <v>73</v>
      </c>
      <c r="C16" s="7"/>
      <c r="D16" s="6">
        <v>457320</v>
      </c>
      <c r="E16" s="6">
        <f>457320+15000</f>
        <v>472320</v>
      </c>
    </row>
    <row r="17" spans="1:5" ht="13.5" customHeight="1">
      <c r="A17" s="12" t="s">
        <v>74</v>
      </c>
      <c r="B17" s="4" t="s">
        <v>75</v>
      </c>
      <c r="C17" s="7"/>
      <c r="D17" s="6">
        <v>1000</v>
      </c>
      <c r="E17" s="6">
        <v>1000</v>
      </c>
    </row>
    <row r="18" spans="1:5" ht="13.5" customHeight="1">
      <c r="A18" s="12" t="s">
        <v>76</v>
      </c>
      <c r="B18" s="4" t="s">
        <v>77</v>
      </c>
      <c r="C18" s="7"/>
      <c r="D18" s="6">
        <v>106775</v>
      </c>
      <c r="E18" s="6">
        <v>106775</v>
      </c>
    </row>
    <row r="19" spans="1:5" ht="13.5" customHeight="1">
      <c r="A19" s="12" t="s">
        <v>78</v>
      </c>
      <c r="B19" s="4" t="s">
        <v>79</v>
      </c>
      <c r="C19" s="7"/>
      <c r="D19" s="6">
        <v>2400</v>
      </c>
      <c r="E19" s="6">
        <v>2400</v>
      </c>
    </row>
    <row r="20" spans="1:5" ht="13.5" customHeight="1">
      <c r="A20" s="12" t="s">
        <v>80</v>
      </c>
      <c r="B20" s="4" t="s">
        <v>60</v>
      </c>
      <c r="C20" s="7"/>
      <c r="D20" s="6">
        <f>283425+7900</f>
        <v>291325</v>
      </c>
      <c r="E20" s="6">
        <f>283425+7900</f>
        <v>291325</v>
      </c>
    </row>
    <row r="21" spans="1:6" ht="13.5" customHeight="1">
      <c r="A21" s="12" t="s">
        <v>81</v>
      </c>
      <c r="B21" s="4" t="s">
        <v>51</v>
      </c>
      <c r="C21" s="7"/>
      <c r="D21" s="6">
        <v>758590</v>
      </c>
      <c r="E21" s="6">
        <f>D21+65000+6000</f>
        <v>829590</v>
      </c>
      <c r="F21" s="28"/>
    </row>
    <row r="22" spans="1:6" ht="13.5" customHeight="1">
      <c r="A22" s="12" t="s">
        <v>82</v>
      </c>
      <c r="B22" s="4" t="s">
        <v>53</v>
      </c>
      <c r="C22" s="7"/>
      <c r="D22" s="6">
        <f>2862850+15409</f>
        <v>2878259</v>
      </c>
      <c r="E22" s="6">
        <f>2862850+15409</f>
        <v>2878259</v>
      </c>
      <c r="F22" s="28"/>
    </row>
    <row r="23" spans="1:6" ht="13.5" customHeight="1">
      <c r="A23" s="12" t="s">
        <v>83</v>
      </c>
      <c r="B23" s="4" t="s">
        <v>45</v>
      </c>
      <c r="C23" s="7"/>
      <c r="D23" s="6">
        <f>1701477+15998</f>
        <v>1717475</v>
      </c>
      <c r="E23" s="6">
        <f>1701477+15998+10000+72000</f>
        <v>1799475</v>
      </c>
      <c r="F23" s="28"/>
    </row>
    <row r="24" spans="1:5" ht="13.5" customHeight="1">
      <c r="A24" s="12" t="s">
        <v>84</v>
      </c>
      <c r="B24" s="4" t="s">
        <v>85</v>
      </c>
      <c r="C24" s="7"/>
      <c r="D24" s="6">
        <v>137180</v>
      </c>
      <c r="E24" s="6">
        <v>137180</v>
      </c>
    </row>
    <row r="25" spans="1:5" ht="13.5" customHeight="1">
      <c r="A25" s="12" t="s">
        <v>86</v>
      </c>
      <c r="B25" s="4" t="s">
        <v>87</v>
      </c>
      <c r="C25" s="7"/>
      <c r="D25" s="6">
        <f>41110+9100</f>
        <v>50210</v>
      </c>
      <c r="E25" s="6">
        <f>41110+9100</f>
        <v>50210</v>
      </c>
    </row>
    <row r="26" spans="1:6" ht="13.5" customHeight="1">
      <c r="A26" s="12" t="s">
        <v>88</v>
      </c>
      <c r="B26" s="4" t="s">
        <v>52</v>
      </c>
      <c r="C26" s="7"/>
      <c r="D26" s="6">
        <v>14500</v>
      </c>
      <c r="E26" s="6">
        <v>14500</v>
      </c>
      <c r="F26" s="28"/>
    </row>
    <row r="27" spans="1:5" ht="13.5" customHeight="1">
      <c r="A27" s="12" t="s">
        <v>89</v>
      </c>
      <c r="B27" s="4" t="s">
        <v>90</v>
      </c>
      <c r="C27" s="7"/>
      <c r="D27" s="6">
        <v>14380</v>
      </c>
      <c r="E27" s="6">
        <v>14380</v>
      </c>
    </row>
    <row r="28" spans="1:5" ht="13.5" customHeight="1">
      <c r="A28" s="12" t="s">
        <v>91</v>
      </c>
      <c r="B28" s="4" t="s">
        <v>92</v>
      </c>
      <c r="C28" s="7"/>
      <c r="D28" s="6">
        <v>11034</v>
      </c>
      <c r="E28" s="6">
        <v>11034</v>
      </c>
    </row>
    <row r="29" spans="1:6" ht="13.5" customHeight="1">
      <c r="A29" s="12" t="s">
        <v>93</v>
      </c>
      <c r="B29" s="4" t="s">
        <v>54</v>
      </c>
      <c r="C29" s="7"/>
      <c r="D29" s="6">
        <v>62602</v>
      </c>
      <c r="E29" s="6">
        <v>62602</v>
      </c>
      <c r="F29" s="28"/>
    </row>
    <row r="30" spans="1:5" ht="13.5" customHeight="1">
      <c r="A30" s="12" t="s">
        <v>94</v>
      </c>
      <c r="B30" s="4" t="s">
        <v>95</v>
      </c>
      <c r="C30" s="7"/>
      <c r="D30" s="6">
        <f>371148+8385</f>
        <v>379533</v>
      </c>
      <c r="E30" s="6">
        <f>371148+8385</f>
        <v>379533</v>
      </c>
    </row>
    <row r="31" spans="1:5" ht="13.5" customHeight="1">
      <c r="A31" s="26" t="s">
        <v>96</v>
      </c>
      <c r="B31" s="4" t="s">
        <v>97</v>
      </c>
      <c r="C31" s="7"/>
      <c r="D31" s="6">
        <v>350000</v>
      </c>
      <c r="E31" s="6">
        <v>350000</v>
      </c>
    </row>
    <row r="32" spans="1:5" ht="13.5" customHeight="1">
      <c r="A32" s="26" t="s">
        <v>58</v>
      </c>
      <c r="B32" s="4" t="s">
        <v>59</v>
      </c>
      <c r="C32" s="7"/>
      <c r="D32" s="6">
        <f>70000+120000</f>
        <v>190000</v>
      </c>
      <c r="E32" s="6">
        <f>70000+120000</f>
        <v>190000</v>
      </c>
    </row>
    <row r="33" spans="1:5" ht="13.5" customHeight="1">
      <c r="A33" s="26" t="s">
        <v>98</v>
      </c>
      <c r="B33" s="4" t="s">
        <v>99</v>
      </c>
      <c r="C33" s="7"/>
      <c r="D33" s="6">
        <v>20000</v>
      </c>
      <c r="E33" s="6">
        <v>20000</v>
      </c>
    </row>
    <row r="34" spans="1:6" ht="13.5" customHeight="1">
      <c r="A34" s="26" t="s">
        <v>100</v>
      </c>
      <c r="B34" s="4" t="s">
        <v>44</v>
      </c>
      <c r="C34" s="7"/>
      <c r="D34" s="6">
        <f>4875476+6600</f>
        <v>4882076</v>
      </c>
      <c r="E34" s="6">
        <f>D34+1066500+38500</f>
        <v>5987076</v>
      </c>
      <c r="F34" s="28"/>
    </row>
    <row r="35" spans="1:6" s="31" customFormat="1" ht="13.5" customHeight="1">
      <c r="A35" s="26" t="s">
        <v>101</v>
      </c>
      <c r="B35" s="29" t="s">
        <v>43</v>
      </c>
      <c r="C35" s="7"/>
      <c r="D35" s="6">
        <v>2093658</v>
      </c>
      <c r="E35" s="6">
        <f>D35-24000+59000</f>
        <v>2128658</v>
      </c>
      <c r="F35" s="30"/>
    </row>
    <row r="36" spans="1:5" ht="13.5" customHeight="1">
      <c r="A36" s="26" t="s">
        <v>102</v>
      </c>
      <c r="B36" s="29" t="s">
        <v>103</v>
      </c>
      <c r="C36" s="7"/>
      <c r="D36" s="6">
        <v>10000</v>
      </c>
      <c r="E36" s="6">
        <v>10000</v>
      </c>
    </row>
    <row r="37" spans="1:5" ht="13.5" customHeight="1">
      <c r="A37" s="32" t="s">
        <v>125</v>
      </c>
      <c r="B37" s="33" t="s">
        <v>126</v>
      </c>
      <c r="C37" s="34"/>
      <c r="D37" s="9">
        <v>10000</v>
      </c>
      <c r="E37" s="9">
        <v>10000</v>
      </c>
    </row>
    <row r="38" spans="1:5" ht="13.5" customHeight="1" thickBot="1">
      <c r="A38" s="32"/>
      <c r="B38" s="33" t="s">
        <v>104</v>
      </c>
      <c r="C38" s="34"/>
      <c r="D38" s="9">
        <v>72506</v>
      </c>
      <c r="E38" s="9">
        <v>72506</v>
      </c>
    </row>
    <row r="39" spans="1:5" s="38" customFormat="1" ht="13.5" customHeight="1" thickBot="1" thickTop="1">
      <c r="A39" s="35" t="s">
        <v>105</v>
      </c>
      <c r="B39" s="36" t="s">
        <v>106</v>
      </c>
      <c r="C39" s="37" t="e">
        <f>C9+C10+C11+C12+C13+C14+C15+C32+#REF!+C33+C34+C35+C36+C38</f>
        <v>#REF!</v>
      </c>
      <c r="D39" s="37">
        <f>D9+D10+D11+D12+D13+D14+D15+D31+D32+D33+D34+D35+D36+D38+D37</f>
        <v>15640582</v>
      </c>
      <c r="E39" s="37">
        <f>E9+E10+E11+E12+E13+E14+E15+E31+E32+E33+E34+E35+E36+E38+E37</f>
        <v>16948582</v>
      </c>
    </row>
    <row r="40" ht="13.5" customHeight="1" thickTop="1"/>
    <row r="41" ht="13.5" customHeight="1">
      <c r="E41" s="28"/>
    </row>
    <row r="43" ht="13.5" customHeight="1">
      <c r="D43" s="28"/>
    </row>
  </sheetData>
  <sheetProtection/>
  <mergeCells count="2">
    <mergeCell ref="A4:E4"/>
    <mergeCell ref="C6:E6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A136">
      <selection activeCell="B94" sqref="B94"/>
    </sheetView>
  </sheetViews>
  <sheetFormatPr defaultColWidth="9.140625" defaultRowHeight="12.75"/>
  <cols>
    <col min="1" max="1" width="7.57421875" style="0" customWidth="1"/>
    <col min="2" max="2" width="45.8515625" style="0" customWidth="1"/>
    <col min="3" max="3" width="19.8515625" style="0" customWidth="1"/>
    <col min="4" max="4" width="18.57421875" style="0" customWidth="1"/>
  </cols>
  <sheetData>
    <row r="3" spans="1:4" ht="15">
      <c r="A3" s="45"/>
      <c r="B3" s="46"/>
      <c r="C3" s="46"/>
      <c r="D3" s="3" t="s">
        <v>107</v>
      </c>
    </row>
    <row r="4" spans="1:4" ht="15">
      <c r="A4" s="2"/>
      <c r="B4" s="2"/>
      <c r="C4" s="3"/>
      <c r="D4" s="3"/>
    </row>
    <row r="5" spans="1:4" ht="15">
      <c r="A5" s="82" t="s">
        <v>144</v>
      </c>
      <c r="B5" s="82"/>
      <c r="C5" s="82"/>
      <c r="D5" s="82"/>
    </row>
    <row r="6" spans="1:4" ht="15.75" thickBot="1">
      <c r="A6" s="18"/>
      <c r="B6" s="47"/>
      <c r="C6" s="2"/>
      <c r="D6" s="39"/>
    </row>
    <row r="7" spans="1:4" ht="16.5" thickBot="1" thickTop="1">
      <c r="A7" s="17"/>
      <c r="B7" s="40"/>
      <c r="C7" s="303" t="s">
        <v>40</v>
      </c>
      <c r="D7" s="305"/>
    </row>
    <row r="8" spans="1:4" ht="15" thickTop="1">
      <c r="A8" s="20" t="s">
        <v>0</v>
      </c>
      <c r="B8" s="20" t="s">
        <v>1</v>
      </c>
      <c r="C8" s="17" t="s">
        <v>50</v>
      </c>
      <c r="D8" s="17" t="s">
        <v>133</v>
      </c>
    </row>
    <row r="9" spans="1:4" ht="15" thickBot="1">
      <c r="A9" s="22"/>
      <c r="B9" s="41"/>
      <c r="C9" s="22" t="s">
        <v>147</v>
      </c>
      <c r="D9" s="22" t="s">
        <v>134</v>
      </c>
    </row>
    <row r="10" spans="1:4" ht="15.75" thickTop="1">
      <c r="A10" s="26" t="s">
        <v>70</v>
      </c>
      <c r="B10" s="5" t="s">
        <v>71</v>
      </c>
      <c r="C10" s="42">
        <f>SUM(C11:C23)</f>
        <v>873697</v>
      </c>
      <c r="D10" s="42">
        <f>SUM(D11:D23)</f>
        <v>913697</v>
      </c>
    </row>
    <row r="11" spans="1:4" ht="15">
      <c r="A11" s="12" t="s">
        <v>72</v>
      </c>
      <c r="B11" s="5" t="s">
        <v>73</v>
      </c>
      <c r="C11" s="6">
        <v>262000</v>
      </c>
      <c r="D11" s="6">
        <v>262000</v>
      </c>
    </row>
    <row r="12" spans="1:4" ht="15">
      <c r="A12" s="12" t="s">
        <v>76</v>
      </c>
      <c r="B12" s="5" t="s">
        <v>77</v>
      </c>
      <c r="C12" s="6">
        <v>37600</v>
      </c>
      <c r="D12" s="6">
        <v>37600</v>
      </c>
    </row>
    <row r="13" spans="1:4" ht="15">
      <c r="A13" s="12" t="s">
        <v>78</v>
      </c>
      <c r="B13" s="5" t="s">
        <v>79</v>
      </c>
      <c r="C13" s="6">
        <v>1000</v>
      </c>
      <c r="D13" s="6">
        <v>1000</v>
      </c>
    </row>
    <row r="14" spans="1:4" ht="15">
      <c r="A14" s="12" t="s">
        <v>80</v>
      </c>
      <c r="B14" s="5" t="s">
        <v>60</v>
      </c>
      <c r="C14" s="6">
        <v>30500</v>
      </c>
      <c r="D14" s="6">
        <v>30500</v>
      </c>
    </row>
    <row r="15" spans="1:4" ht="15">
      <c r="A15" s="12" t="s">
        <v>81</v>
      </c>
      <c r="B15" s="5" t="s">
        <v>51</v>
      </c>
      <c r="C15" s="6">
        <v>279300</v>
      </c>
      <c r="D15" s="6">
        <f>279300+40000</f>
        <v>319300</v>
      </c>
    </row>
    <row r="16" spans="1:4" ht="15">
      <c r="A16" s="12" t="s">
        <v>82</v>
      </c>
      <c r="B16" s="5" t="s">
        <v>53</v>
      </c>
      <c r="C16" s="6">
        <v>33500</v>
      </c>
      <c r="D16" s="6">
        <v>33500</v>
      </c>
    </row>
    <row r="17" spans="1:4" ht="15">
      <c r="A17" s="12" t="s">
        <v>83</v>
      </c>
      <c r="B17" s="5" t="s">
        <v>45</v>
      </c>
      <c r="C17" s="6">
        <v>207997</v>
      </c>
      <c r="D17" s="6">
        <v>207997</v>
      </c>
    </row>
    <row r="18" spans="1:4" ht="15">
      <c r="A18" s="12" t="s">
        <v>84</v>
      </c>
      <c r="B18" s="5" t="s">
        <v>109</v>
      </c>
      <c r="C18" s="6">
        <v>7500</v>
      </c>
      <c r="D18" s="6">
        <v>7500</v>
      </c>
    </row>
    <row r="19" spans="1:4" ht="15">
      <c r="A19" s="12" t="s">
        <v>86</v>
      </c>
      <c r="B19" s="5" t="s">
        <v>87</v>
      </c>
      <c r="C19" s="6">
        <v>1000</v>
      </c>
      <c r="D19" s="6">
        <v>1000</v>
      </c>
    </row>
    <row r="20" spans="1:4" ht="15">
      <c r="A20" s="12" t="s">
        <v>89</v>
      </c>
      <c r="B20" s="5" t="s">
        <v>90</v>
      </c>
      <c r="C20" s="6"/>
      <c r="D20" s="6"/>
    </row>
    <row r="21" spans="1:4" ht="15.75" customHeight="1">
      <c r="A21" s="12" t="s">
        <v>91</v>
      </c>
      <c r="B21" s="5" t="s">
        <v>92</v>
      </c>
      <c r="C21" s="6">
        <v>9100</v>
      </c>
      <c r="D21" s="6">
        <v>9100</v>
      </c>
    </row>
    <row r="22" spans="1:4" ht="15">
      <c r="A22" s="12" t="s">
        <v>93</v>
      </c>
      <c r="B22" s="5" t="s">
        <v>128</v>
      </c>
      <c r="C22" s="6">
        <v>2200</v>
      </c>
      <c r="D22" s="6">
        <v>2200</v>
      </c>
    </row>
    <row r="23" spans="1:4" ht="15">
      <c r="A23" s="12" t="s">
        <v>94</v>
      </c>
      <c r="B23" s="5" t="s">
        <v>95</v>
      </c>
      <c r="C23" s="6">
        <v>2000</v>
      </c>
      <c r="D23" s="6">
        <v>2000</v>
      </c>
    </row>
    <row r="24" spans="1:4" ht="15">
      <c r="A24" s="26" t="s">
        <v>100</v>
      </c>
      <c r="B24" s="5" t="s">
        <v>44</v>
      </c>
      <c r="C24" s="6">
        <v>69000</v>
      </c>
      <c r="D24" s="6">
        <v>69000</v>
      </c>
    </row>
    <row r="25" spans="1:4" ht="15.75" thickBot="1">
      <c r="A25" s="48" t="s">
        <v>101</v>
      </c>
      <c r="B25" s="49" t="s">
        <v>43</v>
      </c>
      <c r="C25" s="9"/>
      <c r="D25" s="9"/>
    </row>
    <row r="26" spans="1:4" ht="15.75" thickBot="1" thickTop="1">
      <c r="A26" s="50" t="s">
        <v>105</v>
      </c>
      <c r="B26" s="51" t="s">
        <v>106</v>
      </c>
      <c r="C26" s="44">
        <f>C10+C24+C25</f>
        <v>942697</v>
      </c>
      <c r="D26" s="44">
        <f>D10+D24+D25</f>
        <v>982697</v>
      </c>
    </row>
    <row r="27" ht="13.5" thickTop="1"/>
    <row r="34" ht="15">
      <c r="D34" s="3" t="s">
        <v>108</v>
      </c>
    </row>
    <row r="36" spans="1:4" ht="15">
      <c r="A36" s="82" t="s">
        <v>145</v>
      </c>
      <c r="B36" s="82"/>
      <c r="C36" s="82"/>
      <c r="D36" s="82"/>
    </row>
    <row r="37" spans="1:4" ht="15.75" thickBot="1">
      <c r="A37" s="18"/>
      <c r="B37" s="47"/>
      <c r="C37" s="2"/>
      <c r="D37" s="39"/>
    </row>
    <row r="38" spans="1:4" ht="16.5" thickBot="1" thickTop="1">
      <c r="A38" s="17"/>
      <c r="B38" s="40"/>
      <c r="C38" s="303" t="s">
        <v>40</v>
      </c>
      <c r="D38" s="305"/>
    </row>
    <row r="39" spans="1:4" ht="15" thickTop="1">
      <c r="A39" s="20" t="s">
        <v>0</v>
      </c>
      <c r="B39" s="20" t="s">
        <v>1</v>
      </c>
      <c r="C39" s="17" t="s">
        <v>50</v>
      </c>
      <c r="D39" s="17" t="s">
        <v>133</v>
      </c>
    </row>
    <row r="40" spans="1:4" ht="15" thickBot="1">
      <c r="A40" s="22"/>
      <c r="B40" s="41"/>
      <c r="C40" s="22" t="s">
        <v>147</v>
      </c>
      <c r="D40" s="22" t="s">
        <v>134</v>
      </c>
    </row>
    <row r="41" spans="1:4" ht="15.75" thickTop="1">
      <c r="A41" s="26" t="s">
        <v>70</v>
      </c>
      <c r="B41" s="5" t="s">
        <v>71</v>
      </c>
      <c r="C41" s="42">
        <f>SUM(C42:C51)</f>
        <v>45305</v>
      </c>
      <c r="D41" s="42">
        <f>SUM(D42:D51)</f>
        <v>51305</v>
      </c>
    </row>
    <row r="42" spans="1:4" ht="15">
      <c r="A42" s="12" t="s">
        <v>72</v>
      </c>
      <c r="B42" s="5" t="s">
        <v>73</v>
      </c>
      <c r="C42" s="6"/>
      <c r="D42" s="6"/>
    </row>
    <row r="43" spans="1:4" ht="15">
      <c r="A43" s="12" t="s">
        <v>76</v>
      </c>
      <c r="B43" s="5" t="s">
        <v>77</v>
      </c>
      <c r="C43" s="6">
        <v>825</v>
      </c>
      <c r="D43" s="6">
        <v>825</v>
      </c>
    </row>
    <row r="44" spans="1:4" ht="15">
      <c r="A44" s="12" t="s">
        <v>78</v>
      </c>
      <c r="B44" s="5" t="s">
        <v>79</v>
      </c>
      <c r="C44" s="6">
        <v>200</v>
      </c>
      <c r="D44" s="6">
        <v>200</v>
      </c>
    </row>
    <row r="45" spans="1:4" ht="15">
      <c r="A45" s="12" t="s">
        <v>80</v>
      </c>
      <c r="B45" s="5" t="s">
        <v>60</v>
      </c>
      <c r="C45" s="6">
        <v>485</v>
      </c>
      <c r="D45" s="6">
        <v>485</v>
      </c>
    </row>
    <row r="46" spans="1:4" ht="15">
      <c r="A46" s="12" t="s">
        <v>81</v>
      </c>
      <c r="B46" s="5" t="s">
        <v>51</v>
      </c>
      <c r="C46" s="6">
        <v>6000</v>
      </c>
      <c r="D46" s="6">
        <f>6000+6000</f>
        <v>12000</v>
      </c>
    </row>
    <row r="47" spans="1:4" ht="15">
      <c r="A47" s="12" t="s">
        <v>82</v>
      </c>
      <c r="B47" s="5" t="s">
        <v>53</v>
      </c>
      <c r="C47" s="6">
        <v>1400</v>
      </c>
      <c r="D47" s="6">
        <v>1400</v>
      </c>
    </row>
    <row r="48" spans="1:4" ht="15">
      <c r="A48" s="12" t="s">
        <v>83</v>
      </c>
      <c r="B48" s="5" t="s">
        <v>45</v>
      </c>
      <c r="C48" s="6">
        <v>15200</v>
      </c>
      <c r="D48" s="6">
        <v>15200</v>
      </c>
    </row>
    <row r="49" spans="1:4" ht="15">
      <c r="A49" s="12" t="s">
        <v>86</v>
      </c>
      <c r="B49" s="5" t="s">
        <v>87</v>
      </c>
      <c r="C49" s="6">
        <v>90</v>
      </c>
      <c r="D49" s="6">
        <v>90</v>
      </c>
    </row>
    <row r="50" spans="1:4" ht="15">
      <c r="A50" s="12" t="s">
        <v>93</v>
      </c>
      <c r="B50" s="5" t="s">
        <v>128</v>
      </c>
      <c r="C50" s="6">
        <v>300</v>
      </c>
      <c r="D50" s="6">
        <v>300</v>
      </c>
    </row>
    <row r="51" spans="1:4" ht="15.75" thickBot="1">
      <c r="A51" s="12" t="s">
        <v>94</v>
      </c>
      <c r="B51" s="5" t="s">
        <v>95</v>
      </c>
      <c r="C51" s="6">
        <v>20805</v>
      </c>
      <c r="D51" s="6">
        <v>20805</v>
      </c>
    </row>
    <row r="52" spans="1:4" ht="15.75" thickBot="1" thickTop="1">
      <c r="A52" s="50" t="s">
        <v>105</v>
      </c>
      <c r="B52" s="51" t="s">
        <v>106</v>
      </c>
      <c r="C52" s="44">
        <f>C41</f>
        <v>45305</v>
      </c>
      <c r="D52" s="44">
        <f>D41</f>
        <v>51305</v>
      </c>
    </row>
    <row r="53" ht="13.5" thickTop="1"/>
    <row r="66" spans="1:4" ht="15">
      <c r="A66" s="19"/>
      <c r="B66" s="19"/>
      <c r="C66" s="55"/>
      <c r="D66" s="3" t="s">
        <v>110</v>
      </c>
    </row>
    <row r="67" spans="1:4" ht="15">
      <c r="A67" s="19"/>
      <c r="B67" s="19"/>
      <c r="C67" s="55"/>
      <c r="D67" s="3"/>
    </row>
    <row r="68" spans="1:4" ht="15">
      <c r="A68" s="306" t="s">
        <v>146</v>
      </c>
      <c r="B68" s="306"/>
      <c r="C68" s="306"/>
      <c r="D68" s="306"/>
    </row>
    <row r="69" spans="1:4" ht="15.75" thickBot="1">
      <c r="A69" s="58"/>
      <c r="B69" s="58"/>
      <c r="C69" s="54"/>
      <c r="D69" s="54"/>
    </row>
    <row r="70" spans="1:4" ht="16.5" thickBot="1" thickTop="1">
      <c r="A70" s="17"/>
      <c r="B70" s="40"/>
      <c r="C70" s="303" t="s">
        <v>40</v>
      </c>
      <c r="D70" s="305"/>
    </row>
    <row r="71" spans="1:4" ht="15" thickTop="1">
      <c r="A71" s="20" t="s">
        <v>0</v>
      </c>
      <c r="B71" s="20" t="s">
        <v>1</v>
      </c>
      <c r="C71" s="17" t="s">
        <v>50</v>
      </c>
      <c r="D71" s="17" t="s">
        <v>133</v>
      </c>
    </row>
    <row r="72" spans="1:4" ht="15" thickBot="1">
      <c r="A72" s="22"/>
      <c r="B72" s="41"/>
      <c r="C72" s="22" t="s">
        <v>147</v>
      </c>
      <c r="D72" s="22" t="s">
        <v>134</v>
      </c>
    </row>
    <row r="73" spans="1:4" ht="15.75" thickTop="1">
      <c r="A73" s="26" t="s">
        <v>70</v>
      </c>
      <c r="B73" s="10" t="s">
        <v>71</v>
      </c>
      <c r="C73" s="13">
        <f>SUM(C74:C84)</f>
        <v>315202</v>
      </c>
      <c r="D73" s="13">
        <f>SUM(D74:D84)</f>
        <v>355202</v>
      </c>
    </row>
    <row r="74" spans="1:4" ht="15">
      <c r="A74" s="12" t="s">
        <v>72</v>
      </c>
      <c r="B74" s="10" t="s">
        <v>73</v>
      </c>
      <c r="C74" s="6">
        <v>82500</v>
      </c>
      <c r="D74" s="6">
        <f>82500+15000</f>
        <v>97500</v>
      </c>
    </row>
    <row r="75" spans="1:4" ht="15">
      <c r="A75" s="12" t="s">
        <v>74</v>
      </c>
      <c r="B75" s="10" t="s">
        <v>75</v>
      </c>
      <c r="C75" s="6">
        <v>500</v>
      </c>
      <c r="D75" s="6">
        <v>500</v>
      </c>
    </row>
    <row r="76" spans="1:4" ht="15">
      <c r="A76" s="12" t="s">
        <v>76</v>
      </c>
      <c r="B76" s="10" t="s">
        <v>77</v>
      </c>
      <c r="C76" s="6">
        <v>16900</v>
      </c>
      <c r="D76" s="6">
        <v>16900</v>
      </c>
    </row>
    <row r="77" spans="1:4" ht="15">
      <c r="A77" s="12" t="s">
        <v>80</v>
      </c>
      <c r="B77" s="10" t="s">
        <v>60</v>
      </c>
      <c r="C77" s="6">
        <v>17500</v>
      </c>
      <c r="D77" s="6">
        <v>17500</v>
      </c>
    </row>
    <row r="78" spans="1:4" ht="15">
      <c r="A78" s="12" t="s">
        <v>81</v>
      </c>
      <c r="B78" s="10" t="s">
        <v>51</v>
      </c>
      <c r="C78" s="6">
        <v>85000</v>
      </c>
      <c r="D78" s="6">
        <f>85000+25000</f>
        <v>110000</v>
      </c>
    </row>
    <row r="79" spans="1:4" ht="15">
      <c r="A79" s="12" t="s">
        <v>82</v>
      </c>
      <c r="B79" s="10" t="s">
        <v>53</v>
      </c>
      <c r="C79" s="6">
        <v>12000</v>
      </c>
      <c r="D79" s="6">
        <v>12000</v>
      </c>
    </row>
    <row r="80" spans="1:4" ht="15">
      <c r="A80" s="12" t="s">
        <v>83</v>
      </c>
      <c r="B80" s="10" t="s">
        <v>45</v>
      </c>
      <c r="C80" s="6">
        <v>94100</v>
      </c>
      <c r="D80" s="6">
        <v>94100</v>
      </c>
    </row>
    <row r="81" spans="1:4" ht="15">
      <c r="A81" s="12" t="s">
        <v>84</v>
      </c>
      <c r="B81" s="4" t="s">
        <v>109</v>
      </c>
      <c r="C81" s="6">
        <v>300</v>
      </c>
      <c r="D81" s="6">
        <v>300</v>
      </c>
    </row>
    <row r="82" spans="1:4" ht="15">
      <c r="A82" s="12" t="s">
        <v>86</v>
      </c>
      <c r="B82" s="10" t="s">
        <v>87</v>
      </c>
      <c r="C82" s="6">
        <v>600</v>
      </c>
      <c r="D82" s="6">
        <v>600</v>
      </c>
    </row>
    <row r="83" spans="1:4" ht="15">
      <c r="A83" s="12" t="s">
        <v>93</v>
      </c>
      <c r="B83" s="5" t="s">
        <v>128</v>
      </c>
      <c r="C83" s="6">
        <v>5202</v>
      </c>
      <c r="D83" s="6">
        <v>5202</v>
      </c>
    </row>
    <row r="84" spans="1:4" ht="15">
      <c r="A84" s="12" t="s">
        <v>94</v>
      </c>
      <c r="B84" s="10" t="s">
        <v>95</v>
      </c>
      <c r="C84" s="6">
        <v>600</v>
      </c>
      <c r="D84" s="6">
        <v>600</v>
      </c>
    </row>
    <row r="85" spans="1:4" ht="15">
      <c r="A85" s="26" t="s">
        <v>100</v>
      </c>
      <c r="B85" s="5" t="s">
        <v>44</v>
      </c>
      <c r="C85" s="6"/>
      <c r="D85" s="6"/>
    </row>
    <row r="86" spans="1:4" ht="15">
      <c r="A86" s="26" t="s">
        <v>101</v>
      </c>
      <c r="B86" s="10" t="s">
        <v>43</v>
      </c>
      <c r="C86" s="6">
        <v>53100</v>
      </c>
      <c r="D86" s="6">
        <v>53100</v>
      </c>
    </row>
    <row r="87" spans="1:4" ht="15.75" thickBot="1">
      <c r="A87" s="32" t="s">
        <v>102</v>
      </c>
      <c r="B87" s="53" t="s">
        <v>103</v>
      </c>
      <c r="C87" s="9"/>
      <c r="D87" s="9"/>
    </row>
    <row r="88" spans="1:4" ht="15.75" thickBot="1" thickTop="1">
      <c r="A88" s="35" t="s">
        <v>105</v>
      </c>
      <c r="B88" s="52" t="s">
        <v>106</v>
      </c>
      <c r="C88" s="56">
        <f>C73+C86+C87+C85</f>
        <v>368302</v>
      </c>
      <c r="D88" s="56">
        <f>D73+D86+D87+D85</f>
        <v>408302</v>
      </c>
    </row>
    <row r="89" ht="13.5" thickTop="1"/>
    <row r="98" ht="15">
      <c r="D98" s="3" t="s">
        <v>111</v>
      </c>
    </row>
    <row r="99" ht="15">
      <c r="D99" s="3"/>
    </row>
    <row r="100" spans="1:4" ht="15">
      <c r="A100" s="57" t="s">
        <v>129</v>
      </c>
      <c r="B100" s="57"/>
      <c r="C100" s="57"/>
      <c r="D100" s="57"/>
    </row>
    <row r="101" spans="1:4" ht="15.75" thickBot="1">
      <c r="A101" s="45"/>
      <c r="B101" s="46"/>
      <c r="C101" s="54"/>
      <c r="D101" s="54"/>
    </row>
    <row r="102" spans="1:4" ht="16.5" thickBot="1" thickTop="1">
      <c r="A102" s="17"/>
      <c r="B102" s="40"/>
      <c r="C102" s="303" t="s">
        <v>40</v>
      </c>
      <c r="D102" s="305"/>
    </row>
    <row r="103" spans="1:4" ht="15" thickTop="1">
      <c r="A103" s="20" t="s">
        <v>0</v>
      </c>
      <c r="B103" s="20" t="s">
        <v>1</v>
      </c>
      <c r="C103" s="17" t="s">
        <v>50</v>
      </c>
      <c r="D103" s="17" t="s">
        <v>133</v>
      </c>
    </row>
    <row r="104" spans="1:4" ht="15" thickBot="1">
      <c r="A104" s="22"/>
      <c r="B104" s="41"/>
      <c r="C104" s="22" t="s">
        <v>147</v>
      </c>
      <c r="D104" s="22" t="s">
        <v>134</v>
      </c>
    </row>
    <row r="105" spans="1:4" ht="15.75" thickTop="1">
      <c r="A105" s="83" t="s">
        <v>70</v>
      </c>
      <c r="B105" s="62" t="s">
        <v>71</v>
      </c>
      <c r="C105" s="73">
        <f>SUM(C106:C108)</f>
        <v>532000</v>
      </c>
      <c r="D105" s="73">
        <f>SUM(D106:D108)</f>
        <v>542000</v>
      </c>
    </row>
    <row r="106" spans="1:4" ht="15">
      <c r="A106" s="12" t="s">
        <v>81</v>
      </c>
      <c r="B106" s="5" t="s">
        <v>51</v>
      </c>
      <c r="C106" s="59">
        <v>200000</v>
      </c>
      <c r="D106" s="59">
        <f>C106</f>
        <v>200000</v>
      </c>
    </row>
    <row r="107" spans="1:4" ht="15">
      <c r="A107" s="12" t="s">
        <v>82</v>
      </c>
      <c r="B107" s="5" t="s">
        <v>53</v>
      </c>
      <c r="C107" s="59">
        <v>22000</v>
      </c>
      <c r="D107" s="59">
        <f>C107</f>
        <v>22000</v>
      </c>
    </row>
    <row r="108" spans="1:4" ht="15.75" thickBot="1">
      <c r="A108" s="61">
        <v>1030</v>
      </c>
      <c r="B108" s="84" t="s">
        <v>45</v>
      </c>
      <c r="C108" s="59">
        <v>310000</v>
      </c>
      <c r="D108" s="81">
        <f>310000+10000</f>
        <v>320000</v>
      </c>
    </row>
    <row r="109" spans="1:4" ht="15.75" thickBot="1" thickTop="1">
      <c r="A109" s="35" t="s">
        <v>105</v>
      </c>
      <c r="B109" s="43" t="s">
        <v>106</v>
      </c>
      <c r="C109" s="63">
        <f>C105</f>
        <v>532000</v>
      </c>
      <c r="D109" s="63">
        <f>D105</f>
        <v>542000</v>
      </c>
    </row>
    <row r="110" ht="13.5" thickTop="1"/>
    <row r="113" spans="1:4" ht="15">
      <c r="A113" s="45"/>
      <c r="B113" s="46"/>
      <c r="C113" s="55"/>
      <c r="D113" s="3" t="s">
        <v>130</v>
      </c>
    </row>
    <row r="114" spans="1:4" ht="15">
      <c r="A114" s="45"/>
      <c r="B114" s="46"/>
      <c r="C114" s="55"/>
      <c r="D114" s="3"/>
    </row>
    <row r="115" spans="1:4" ht="15">
      <c r="A115" s="57" t="s">
        <v>148</v>
      </c>
      <c r="B115" s="57"/>
      <c r="C115" s="57"/>
      <c r="D115" s="57"/>
    </row>
    <row r="116" spans="1:4" ht="15.75" thickBot="1">
      <c r="A116" s="45"/>
      <c r="B116" s="46"/>
      <c r="C116" s="54"/>
      <c r="D116" s="54"/>
    </row>
    <row r="117" spans="1:4" ht="16.5" thickBot="1" thickTop="1">
      <c r="A117" s="17"/>
      <c r="B117" s="40"/>
      <c r="C117" s="303" t="s">
        <v>40</v>
      </c>
      <c r="D117" s="305"/>
    </row>
    <row r="118" spans="1:4" ht="15" thickTop="1">
      <c r="A118" s="20" t="s">
        <v>0</v>
      </c>
      <c r="B118" s="20" t="s">
        <v>1</v>
      </c>
      <c r="C118" s="17" t="s">
        <v>50</v>
      </c>
      <c r="D118" s="17" t="s">
        <v>133</v>
      </c>
    </row>
    <row r="119" spans="1:4" ht="15" thickBot="1">
      <c r="A119" s="22"/>
      <c r="B119" s="41"/>
      <c r="C119" s="22" t="s">
        <v>147</v>
      </c>
      <c r="D119" s="22" t="s">
        <v>134</v>
      </c>
    </row>
    <row r="120" spans="1:4" ht="15.75" thickTop="1">
      <c r="A120" s="26" t="s">
        <v>100</v>
      </c>
      <c r="B120" s="5" t="s">
        <v>44</v>
      </c>
      <c r="C120" s="6">
        <v>157000</v>
      </c>
      <c r="D120" s="6">
        <v>157000</v>
      </c>
    </row>
    <row r="121" spans="1:4" ht="15">
      <c r="A121" s="26" t="s">
        <v>101</v>
      </c>
      <c r="B121" s="5" t="s">
        <v>43</v>
      </c>
      <c r="C121" s="6">
        <v>1893306</v>
      </c>
      <c r="D121" s="6">
        <f>1893306-24000+59000</f>
        <v>1928306</v>
      </c>
    </row>
    <row r="122" spans="1:4" ht="15.75" thickBot="1">
      <c r="A122" s="32" t="s">
        <v>102</v>
      </c>
      <c r="B122" s="14" t="s">
        <v>103</v>
      </c>
      <c r="C122" s="9"/>
      <c r="D122" s="9"/>
    </row>
    <row r="123" spans="1:4" ht="15.75" thickBot="1" thickTop="1">
      <c r="A123" s="35" t="s">
        <v>105</v>
      </c>
      <c r="B123" s="43" t="s">
        <v>106</v>
      </c>
      <c r="C123" s="63">
        <f>C121+C122+C120</f>
        <v>2050306</v>
      </c>
      <c r="D123" s="63">
        <f>D121+D122+D120</f>
        <v>2085306</v>
      </c>
    </row>
    <row r="124" ht="13.5" thickTop="1"/>
    <row r="128" ht="15">
      <c r="D128" s="3" t="s">
        <v>131</v>
      </c>
    </row>
    <row r="130" spans="1:4" ht="15">
      <c r="A130" s="57" t="s">
        <v>149</v>
      </c>
      <c r="B130" s="57"/>
      <c r="C130" s="57"/>
      <c r="D130" s="57"/>
    </row>
    <row r="131" spans="1:4" ht="15.75" thickBot="1">
      <c r="A131" s="45"/>
      <c r="B131" s="46"/>
      <c r="C131" s="54"/>
      <c r="D131" s="54"/>
    </row>
    <row r="132" spans="1:4" ht="16.5" thickBot="1" thickTop="1">
      <c r="A132" s="17"/>
      <c r="B132" s="40"/>
      <c r="C132" s="303" t="s">
        <v>40</v>
      </c>
      <c r="D132" s="305"/>
    </row>
    <row r="133" spans="1:4" ht="15" thickTop="1">
      <c r="A133" s="20" t="s">
        <v>0</v>
      </c>
      <c r="B133" s="20" t="s">
        <v>1</v>
      </c>
      <c r="C133" s="17" t="s">
        <v>50</v>
      </c>
      <c r="D133" s="17" t="s">
        <v>133</v>
      </c>
    </row>
    <row r="134" spans="1:4" ht="15" thickBot="1">
      <c r="A134" s="22"/>
      <c r="B134" s="41"/>
      <c r="C134" s="22" t="s">
        <v>147</v>
      </c>
      <c r="D134" s="22" t="s">
        <v>134</v>
      </c>
    </row>
    <row r="135" spans="1:4" ht="15.75" thickTop="1">
      <c r="A135" s="83" t="s">
        <v>70</v>
      </c>
      <c r="B135" s="62" t="s">
        <v>71</v>
      </c>
      <c r="C135" s="73">
        <f>SUM(C136:C138)</f>
        <v>874000</v>
      </c>
      <c r="D135" s="73">
        <f>SUM(D136:D138)</f>
        <v>946000</v>
      </c>
    </row>
    <row r="136" spans="1:4" ht="15">
      <c r="A136" s="12" t="s">
        <v>81</v>
      </c>
      <c r="B136" s="5" t="s">
        <v>51</v>
      </c>
      <c r="C136" s="59"/>
      <c r="D136" s="59"/>
    </row>
    <row r="137" spans="1:4" ht="15">
      <c r="A137" s="12" t="s">
        <v>82</v>
      </c>
      <c r="B137" s="5" t="s">
        <v>53</v>
      </c>
      <c r="C137" s="59">
        <v>349000</v>
      </c>
      <c r="D137" s="59">
        <v>349000</v>
      </c>
    </row>
    <row r="138" spans="1:4" ht="15">
      <c r="A138" s="61">
        <v>1030</v>
      </c>
      <c r="B138" s="84" t="s">
        <v>45</v>
      </c>
      <c r="C138" s="59">
        <v>525000</v>
      </c>
      <c r="D138" s="59">
        <f>525000+72000</f>
        <v>597000</v>
      </c>
    </row>
    <row r="139" spans="1:4" ht="15.75" thickBot="1">
      <c r="A139" s="26" t="s">
        <v>101</v>
      </c>
      <c r="B139" s="5" t="s">
        <v>43</v>
      </c>
      <c r="C139" s="6">
        <v>60000</v>
      </c>
      <c r="D139" s="6">
        <v>60000</v>
      </c>
    </row>
    <row r="140" spans="1:4" ht="15.75" thickBot="1" thickTop="1">
      <c r="A140" s="35" t="s">
        <v>105</v>
      </c>
      <c r="B140" s="43" t="s">
        <v>106</v>
      </c>
      <c r="C140" s="63">
        <f>C135+C139</f>
        <v>934000</v>
      </c>
      <c r="D140" s="63">
        <f>D135+D139</f>
        <v>1006000</v>
      </c>
    </row>
    <row r="141" ht="13.5" thickTop="1"/>
    <row r="143" spans="1:4" ht="15">
      <c r="A143" s="45"/>
      <c r="B143" s="46"/>
      <c r="C143" s="19"/>
      <c r="D143" s="3" t="s">
        <v>132</v>
      </c>
    </row>
    <row r="144" spans="1:4" ht="15">
      <c r="A144" s="45"/>
      <c r="B144" s="46"/>
      <c r="C144" s="19"/>
      <c r="D144" s="3"/>
    </row>
    <row r="145" spans="1:4" ht="15">
      <c r="A145" s="58" t="s">
        <v>150</v>
      </c>
      <c r="B145" s="58"/>
      <c r="C145" s="58"/>
      <c r="D145" s="58"/>
    </row>
    <row r="146" spans="1:4" ht="15.75" thickBot="1">
      <c r="A146" s="19"/>
      <c r="B146" s="19"/>
      <c r="C146" s="19"/>
      <c r="D146" s="19"/>
    </row>
    <row r="147" spans="1:4" ht="16.5" thickBot="1" thickTop="1">
      <c r="A147" s="17"/>
      <c r="B147" s="40"/>
      <c r="C147" s="303" t="s">
        <v>40</v>
      </c>
      <c r="D147" s="305"/>
    </row>
    <row r="148" spans="1:4" ht="15" thickTop="1">
      <c r="A148" s="20" t="s">
        <v>0</v>
      </c>
      <c r="B148" s="20" t="s">
        <v>1</v>
      </c>
      <c r="C148" s="17" t="s">
        <v>50</v>
      </c>
      <c r="D148" s="17" t="s">
        <v>133</v>
      </c>
    </row>
    <row r="149" spans="1:4" ht="15" thickBot="1">
      <c r="A149" s="22"/>
      <c r="B149" s="41"/>
      <c r="C149" s="22" t="s">
        <v>151</v>
      </c>
      <c r="D149" s="22" t="s">
        <v>134</v>
      </c>
    </row>
    <row r="150" spans="1:4" ht="15.75" thickTop="1">
      <c r="A150" s="26" t="s">
        <v>70</v>
      </c>
      <c r="B150" s="10" t="s">
        <v>71</v>
      </c>
      <c r="C150" s="65">
        <f>C151</f>
        <v>500000</v>
      </c>
      <c r="D150" s="65">
        <f>D151</f>
        <v>500000</v>
      </c>
    </row>
    <row r="151" spans="1:4" ht="15">
      <c r="A151" s="12" t="s">
        <v>83</v>
      </c>
      <c r="B151" s="10" t="s">
        <v>45</v>
      </c>
      <c r="C151" s="11">
        <v>500000</v>
      </c>
      <c r="D151" s="11">
        <v>500000</v>
      </c>
    </row>
    <row r="152" spans="1:4" ht="15.75" thickBot="1">
      <c r="A152" s="26" t="s">
        <v>100</v>
      </c>
      <c r="B152" s="5" t="s">
        <v>44</v>
      </c>
      <c r="C152" s="11">
        <v>4606076</v>
      </c>
      <c r="D152" s="11">
        <v>5711076</v>
      </c>
    </row>
    <row r="153" spans="1:4" ht="15.75" thickBot="1" thickTop="1">
      <c r="A153" s="50" t="s">
        <v>105</v>
      </c>
      <c r="B153" s="64" t="s">
        <v>106</v>
      </c>
      <c r="C153" s="56">
        <f>C150+C152</f>
        <v>5106076</v>
      </c>
      <c r="D153" s="56">
        <f>D150+D152</f>
        <v>6211076</v>
      </c>
    </row>
    <row r="154" ht="13.5" thickTop="1"/>
  </sheetData>
  <sheetProtection/>
  <mergeCells count="8">
    <mergeCell ref="C7:D7"/>
    <mergeCell ref="A68:D68"/>
    <mergeCell ref="C117:D117"/>
    <mergeCell ref="C147:D147"/>
    <mergeCell ref="C70:D70"/>
    <mergeCell ref="C132:D132"/>
    <mergeCell ref="C102:D102"/>
    <mergeCell ref="C38:D3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Finans28</cp:lastModifiedBy>
  <cp:lastPrinted>2018-01-17T08:22:27Z</cp:lastPrinted>
  <dcterms:created xsi:type="dcterms:W3CDTF">1996-10-14T23:33:28Z</dcterms:created>
  <dcterms:modified xsi:type="dcterms:W3CDTF">2018-01-17T09:24:38Z</dcterms:modified>
  <cp:category/>
  <cp:version/>
  <cp:contentType/>
  <cp:contentStatus/>
</cp:coreProperties>
</file>