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<sst xmlns="http://schemas.openxmlformats.org/spreadsheetml/2006/main" count="2983" uniqueCount="2074">
  <si>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</si>
  <si>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</si>
  <si>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</si>
  <si>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</si>
  <si>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</si>
  <si>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</si>
  <si>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</si>
  <si>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</si>
  <si>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</si>
  <si>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</si>
  <si>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</si>
  <si>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</si>
  <si>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</si>
  <si>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</si>
  <si>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</si>
  <si>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</si>
  <si>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</si>
  <si>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</si>
  <si>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</si>
  <si>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</si>
  <si>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</si>
  <si>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</si>
  <si>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</si>
  <si>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</si>
  <si>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</si>
  <si>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</si>
  <si>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</si>
  <si>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</si>
  <si>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</si>
  <si>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</si>
  <si>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</si>
  <si>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</si>
  <si>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</si>
  <si>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</si>
  <si>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</si>
  <si>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</si>
  <si>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</si>
  <si>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</si>
  <si>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</si>
  <si>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</si>
  <si>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</si>
  <si>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</si>
  <si>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</si>
  <si>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</si>
  <si>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</si>
  <si>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</si>
  <si>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</si>
  <si>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</si>
  <si>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</si>
  <si>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</si>
  <si>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</si>
  <si>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</si>
  <si>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</si>
  <si>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</si>
  <si>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</si>
  <si>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</si>
  <si>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</si>
  <si>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</si>
  <si>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</si>
  <si>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</si>
  <si>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</si>
  <si>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</si>
  <si>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</si>
  <si>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</si>
  <si>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</si>
  <si>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</si>
  <si>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</si>
  <si>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</si>
  <si>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</si>
  <si>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</si>
  <si>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</si>
  <si>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</si>
  <si>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</si>
  <si>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</si>
  <si>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</si>
  <si>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</si>
  <si>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</si>
  <si>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</si>
  <si>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</si>
  <si>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</si>
  <si>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</si>
  <si>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</si>
  <si>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</si>
  <si>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</si>
  <si>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</si>
  <si>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</si>
  <si>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</si>
  <si>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</si>
  <si>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</si>
  <si>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</si>
  <si>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</si>
  <si>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</si>
  <si>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</si>
  <si>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</si>
  <si>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</si>
  <si>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</si>
  <si>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</si>
  <si>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</si>
  <si>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</si>
  <si>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</si>
  <si>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</si>
  <si>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</si>
  <si>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</si>
  <si>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</si>
  <si>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</si>
  <si>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</si>
  <si>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</si>
  <si>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</si>
  <si>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</si>
  <si>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</si>
  <si>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</si>
  <si>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</si>
  <si>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</si>
  <si>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</si>
  <si>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</si>
  <si>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</si>
  <si>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</si>
  <si>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</si>
  <si>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</si>
  <si>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</si>
  <si>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</si>
  <si>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</si>
  <si>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</si>
  <si>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</si>
  <si>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</si>
  <si>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</si>
  <si>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</si>
  <si>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</si>
  <si>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</si>
  <si>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</si>
  <si>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</si>
  <si>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</si>
  <si>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</si>
  <si>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</si>
  <si>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</si>
  <si>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</si>
  <si>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</si>
  <si>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</si>
  <si>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</si>
  <si>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</si>
  <si>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</si>
  <si>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</si>
  <si>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</si>
  <si>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</si>
  <si>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</si>
  <si>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</si>
  <si>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</si>
  <si>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</si>
  <si>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</si>
  <si>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</si>
  <si>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</si>
  <si>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</si>
  <si>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</si>
  <si>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</si>
  <si>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</si>
  <si>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</si>
  <si>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</si>
  <si>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</si>
  <si>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</si>
  <si>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</si>
  <si>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</si>
  <si>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</si>
  <si>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</si>
  <si>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</si>
  <si>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</si>
  <si>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</si>
  <si>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</si>
  <si>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</si>
  <si>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</si>
  <si>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</si>
  <si>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</si>
  <si>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</si>
  <si>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</si>
  <si>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</si>
  <si>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</si>
  <si>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</si>
  <si>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</si>
  <si>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</si>
  <si>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</si>
  <si>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</si>
  <si>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</si>
  <si>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</si>
  <si>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</si>
  <si>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</si>
  <si>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</si>
  <si>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</si>
  <si>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</si>
  <si>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</si>
  <si>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</si>
  <si>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</si>
  <si>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</si>
  <si>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</si>
  <si>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</si>
  <si>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</si>
  <si>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</si>
  <si>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</si>
  <si>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</si>
  <si>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</si>
  <si>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</si>
  <si>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</si>
  <si>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</si>
  <si>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</si>
  <si>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</si>
  <si>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</si>
  <si>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</si>
  <si>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</si>
  <si>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</si>
  <si>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</si>
  <si>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</si>
  <si>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</si>
  <si>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</si>
  <si>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</si>
  <si>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</si>
  <si>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</si>
  <si>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</si>
  <si>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</si>
  <si>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</si>
  <si>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</si>
  <si>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</si>
  <si>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</si>
  <si>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</si>
  <si>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</si>
  <si>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</si>
  <si>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</si>
  <si>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</si>
  <si>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</si>
  <si>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</si>
  <si>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</si>
  <si>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</si>
  <si>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</si>
  <si>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</si>
  <si>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</si>
  <si>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</si>
  <si>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</si>
  <si>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</si>
  <si>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</si>
  <si>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</si>
  <si>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</si>
  <si>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</si>
  <si>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</si>
  <si>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</si>
  <si>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</si>
  <si>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</si>
  <si>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</si>
  <si>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</si>
  <si>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</si>
  <si>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</si>
  <si>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</si>
  <si>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</si>
  <si>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</si>
  <si>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</si>
  <si>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</si>
  <si>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</si>
  <si>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</si>
  <si>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</si>
  <si>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</si>
  <si>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</si>
  <si>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</si>
  <si>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</si>
  <si>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</si>
  <si>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</si>
  <si>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</si>
  <si>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</si>
  <si>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</si>
  <si>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</si>
  <si>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</si>
  <si>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</si>
  <si>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</si>
  <si>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</si>
  <si>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</si>
  <si>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</si>
  <si>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</si>
  <si>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</si>
  <si>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</si>
  <si>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</si>
  <si>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</si>
  <si>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</si>
  <si>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</si>
  <si>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</si>
  <si>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</si>
  <si>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</si>
  <si>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</si>
  <si>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</si>
  <si>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</si>
  <si>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</si>
  <si>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</si>
  <si>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</si>
  <si>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</si>
  <si>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</si>
  <si>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</si>
  <si>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</si>
  <si>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</si>
  <si>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</si>
  <si>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</si>
  <si>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</si>
  <si>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</si>
  <si>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</si>
  <si>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</si>
  <si>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</si>
  <si>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</si>
  <si>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</si>
  <si>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</si>
  <si>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</si>
  <si>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</si>
  <si>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</si>
  <si>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</si>
  <si>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</si>
  <si>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</si>
  <si>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</si>
  <si>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</si>
  <si>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</si>
  <si>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</si>
  <si>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</si>
  <si>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</si>
  <si>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</si>
  <si>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</si>
  <si>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</si>
  <si>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</si>
  <si>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</si>
  <si>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</si>
  <si>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</si>
  <si>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</si>
  <si>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</si>
  <si>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</si>
  <si>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</si>
  <si>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</si>
  <si>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</si>
  <si>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</si>
  <si>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</si>
  <si>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</si>
  <si>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</si>
  <si>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</si>
  <si>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</si>
  <si>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</si>
  <si>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</si>
  <si>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</si>
  <si>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</si>
  <si>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</si>
  <si>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</si>
  <si>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</si>
  <si>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</si>
  <si>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</si>
  <si>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</si>
  <si>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</si>
  <si>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</si>
  <si>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</si>
  <si>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</si>
  <si>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</si>
  <si>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</si>
  <si>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</si>
  <si>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</si>
  <si>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</si>
  <si>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</si>
  <si>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</si>
  <si>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</si>
  <si>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</si>
  <si>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</si>
  <si>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</si>
  <si>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</si>
  <si>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</si>
  <si>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</si>
  <si>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</si>
  <si>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</si>
  <si>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</si>
  <si>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</si>
  <si>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</si>
  <si>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</si>
  <si>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</si>
  <si>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</si>
  <si>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</si>
  <si>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</si>
  <si>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</si>
  <si>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</si>
  <si>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</si>
  <si>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</si>
  <si>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</si>
  <si>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</si>
  <si>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</si>
  <si>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</si>
  <si>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</si>
  <si>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</si>
  <si>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</si>
  <si>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</si>
  <si>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</si>
  <si>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</si>
  <si>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</si>
  <si>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</si>
  <si>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</si>
  <si>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</si>
  <si>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</si>
  <si>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</si>
  <si>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</si>
  <si>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</si>
  <si>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</si>
  <si>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</si>
  <si>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</si>
  <si>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</si>
  <si>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</si>
  <si>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</si>
  <si>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</si>
  <si>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</si>
  <si>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</si>
  <si>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</si>
  <si>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</si>
  <si>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</si>
  <si>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</si>
  <si>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</si>
  <si>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</si>
  <si>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</si>
  <si>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</si>
  <si>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</si>
  <si>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</si>
  <si>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</si>
  <si>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</si>
  <si>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</si>
  <si>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</si>
  <si>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</si>
  <si>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</si>
  <si>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</si>
  <si>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</si>
  <si>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</si>
  <si>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</si>
  <si>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</si>
  <si>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</si>
  <si>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</si>
  <si>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</si>
  <si>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</si>
  <si>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</si>
  <si>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</si>
  <si>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</si>
  <si>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</si>
  <si>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</si>
  <si>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</si>
  <si>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</si>
  <si>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</si>
  <si>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</si>
  <si>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</si>
  <si>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</si>
  <si>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</si>
  <si>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</si>
  <si>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</si>
  <si>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</si>
  <si>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</si>
  <si>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</si>
  <si>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</si>
  <si>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</si>
  <si>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</si>
  <si>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</si>
  <si>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</si>
  <si>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</si>
  <si>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</si>
  <si>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</si>
  <si>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</si>
  <si>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</si>
  <si>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</si>
  <si>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</si>
  <si>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</si>
  <si>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</si>
  <si>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</si>
  <si>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</si>
  <si>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</si>
  <si>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</si>
  <si>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</si>
  <si>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</si>
  <si>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</si>
  <si>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</si>
  <si>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</si>
  <si>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</si>
  <si>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</si>
  <si>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</si>
  <si>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</si>
  <si>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</si>
  <si>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</si>
  <si>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</si>
  <si>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</si>
  <si>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</si>
  <si>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</si>
  <si>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</si>
  <si>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</si>
  <si>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</si>
  <si>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</si>
  <si>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</si>
  <si>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</si>
  <si>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</si>
  <si>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</si>
  <si>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</si>
  <si>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</si>
  <si>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</si>
  <si>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</si>
  <si>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</si>
  <si>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</si>
  <si>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</si>
  <si>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</si>
  <si>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</si>
  <si>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</si>
  <si>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</si>
  <si>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</si>
  <si>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</si>
  <si>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</si>
  <si>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</si>
  <si>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</si>
  <si>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</si>
  <si>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</si>
  <si>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</si>
  <si>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</si>
  <si>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</si>
  <si>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</si>
  <si>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</si>
  <si>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</si>
  <si>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</si>
  <si>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</si>
  <si>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</si>
  <si>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</si>
  <si>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</si>
  <si>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</si>
  <si>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</si>
  <si>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</si>
  <si>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</si>
  <si>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</si>
  <si>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</si>
  <si>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</si>
  <si>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</si>
  <si>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</si>
  <si>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</si>
  <si>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</si>
  <si>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</si>
  <si>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</si>
  <si>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</si>
  <si>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</si>
  <si>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</si>
  <si>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</si>
  <si>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</si>
  <si>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</si>
  <si>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</si>
  <si>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</si>
  <si>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</si>
  <si>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</si>
  <si>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</si>
  <si>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</si>
  <si>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</si>
  <si>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</si>
  <si>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</si>
  <si>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</si>
  <si>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</si>
  <si>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</si>
  <si>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</si>
  <si>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</si>
  <si>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</si>
  <si>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</si>
  <si>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</si>
  <si>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</si>
  <si>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</si>
  <si>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</si>
  <si>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</si>
  <si>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</si>
  <si>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</si>
  <si>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</si>
  <si>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</si>
  <si>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</si>
  <si>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</si>
  <si>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</si>
  <si>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</si>
  <si>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</si>
  <si>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</si>
  <si>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</si>
  <si>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</si>
  <si>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</si>
  <si>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</si>
  <si>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</si>
  <si>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</si>
  <si>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</si>
  <si>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</si>
  <si>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</si>
  <si>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</si>
  <si>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</si>
  <si>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</si>
  <si>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</si>
  <si>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</si>
  <si>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</si>
  <si>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</si>
  <si>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</si>
  <si>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</si>
  <si>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</si>
  <si>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</si>
  <si>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</si>
  <si>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</si>
  <si>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</si>
  <si>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</si>
  <si>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</si>
  <si>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</si>
  <si>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</si>
  <si>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</si>
  <si>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</si>
  <si>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</si>
  <si>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</si>
  <si>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</si>
  <si>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</si>
  <si>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</si>
  <si>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</si>
  <si>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</si>
  <si>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</si>
  <si>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</si>
  <si>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</si>
  <si>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</si>
  <si>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</si>
  <si>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</si>
  <si>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</si>
  <si>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</si>
  <si>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</si>
  <si>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</si>
  <si>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</si>
  <si>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</si>
  <si>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</si>
  <si>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</si>
  <si>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</si>
  <si>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</si>
  <si>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</si>
  <si>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</si>
  <si>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</si>
  <si>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</si>
  <si>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</si>
  <si>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</si>
  <si>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</si>
  <si>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</si>
  <si>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</si>
  <si>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</si>
  <si>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</si>
  <si>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</si>
  <si>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</si>
  <si>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</si>
  <si>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</si>
  <si>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</si>
  <si>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</si>
  <si>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</si>
  <si>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</si>
  <si>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</si>
  <si>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</si>
  <si>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</si>
  <si>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</si>
  <si>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</si>
  <si>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</si>
  <si>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</si>
  <si>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</si>
  <si>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</si>
  <si>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</si>
  <si>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</si>
  <si>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</si>
  <si>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</si>
  <si>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</si>
  <si>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</si>
  <si>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</si>
  <si>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</si>
  <si>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</si>
  <si>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</si>
  <si>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</si>
  <si>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</si>
  <si>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</si>
  <si>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</si>
  <si>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</si>
  <si>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</si>
  <si>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</si>
  <si>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</si>
  <si>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</si>
  <si>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</si>
  <si>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</si>
  <si>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</si>
  <si>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</si>
  <si>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</si>
  <si>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</si>
  <si>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</si>
  <si>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</si>
  <si>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</si>
  <si>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</si>
  <si>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</si>
  <si>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</si>
  <si>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</si>
  <si>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</si>
  <si>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</si>
  <si>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</si>
  <si>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</si>
  <si>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</si>
  <si>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</si>
  <si>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</si>
  <si>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</si>
  <si>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</si>
  <si>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</si>
  <si>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</si>
  <si>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</si>
  <si>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</si>
  <si>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</si>
  <si>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</si>
  <si>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</si>
  <si>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</si>
  <si>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</si>
  <si>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</si>
  <si>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</si>
  <si>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</si>
  <si>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</si>
  <si>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</si>
  <si>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</si>
  <si>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</si>
  <si>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</si>
  <si>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</si>
  <si>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</si>
  <si>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</si>
  <si>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</si>
  <si>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</si>
  <si>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</si>
  <si>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</si>
  <si>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</si>
  <si>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</si>
  <si>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</si>
  <si>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</si>
  <si>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</si>
  <si>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</si>
  <si>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</si>
  <si>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</si>
  <si>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</si>
  <si>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</si>
  <si>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</si>
  <si>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</si>
  <si>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</si>
  <si>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</si>
  <si>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</si>
  <si>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</si>
  <si>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</si>
  <si>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</si>
  <si>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</si>
  <si>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</si>
  <si>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</si>
  <si>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</si>
  <si>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</si>
  <si>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</si>
  <si>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</si>
  <si>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</si>
  <si>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</si>
  <si>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</si>
  <si>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</si>
  <si>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</si>
  <si>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</si>
  <si>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</si>
  <si>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</si>
  <si>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</si>
  <si>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</si>
  <si>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</si>
  <si>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</si>
  <si>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</si>
  <si>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</si>
  <si>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</si>
  <si>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</si>
  <si>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</si>
  <si>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</si>
  <si>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</si>
  <si>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</si>
  <si>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</si>
  <si>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</si>
  <si>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</si>
  <si>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</si>
  <si>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</si>
  <si>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</si>
  <si>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</si>
  <si>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</si>
  <si>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</si>
  <si>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</si>
  <si>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</si>
  <si>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</si>
  <si>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</si>
  <si>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</si>
  <si>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</si>
  <si>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</si>
  <si>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</si>
  <si>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</si>
  <si>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</si>
  <si>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</si>
  <si>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</si>
  <si>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</si>
  <si>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</si>
  <si>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</si>
  <si>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</si>
  <si>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</si>
  <si>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</si>
  <si>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</si>
  <si>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</si>
  <si>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</si>
  <si>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</si>
  <si>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</si>
  <si>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</si>
  <si>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</si>
  <si>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</si>
  <si>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</si>
  <si>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</si>
  <si>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</si>
  <si>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</si>
  <si>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</si>
  <si>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</si>
  <si>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</si>
  <si>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</si>
  <si>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</si>
  <si>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</si>
  <si>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</si>
  <si>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</si>
  <si>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</si>
  <si>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</si>
  <si>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</si>
  <si>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</si>
  <si>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</si>
  <si>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</si>
  <si>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</si>
  <si>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</si>
  <si>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</si>
  <si>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</si>
  <si>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</si>
  <si>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</si>
  <si>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</si>
  <si>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</si>
  <si>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</si>
  <si>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</si>
  <si>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</si>
  <si>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</si>
  <si>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</si>
  <si>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</si>
  <si>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</si>
  <si>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</si>
  <si>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</si>
  <si>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</si>
  <si>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</si>
  <si>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</si>
  <si>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</si>
  <si>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</si>
  <si>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</si>
  <si>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</si>
  <si>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</si>
  <si>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</si>
  <si>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</si>
  <si>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</si>
  <si>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</si>
  <si>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</si>
  <si>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</si>
  <si>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</si>
  <si>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</si>
  <si>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</si>
  <si>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</si>
  <si>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</si>
  <si>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</si>
  <si>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</si>
  <si>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</si>
  <si>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</si>
  <si>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</si>
  <si>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</si>
  <si>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</si>
  <si>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</si>
  <si>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</si>
  <si>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</si>
  <si>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</si>
  <si>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</si>
  <si>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</si>
  <si>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</si>
  <si>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</si>
  <si>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</si>
  <si>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</si>
  <si>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</si>
  <si>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</si>
  <si>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</si>
  <si>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</si>
  <si>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</si>
  <si>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</si>
  <si>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</si>
  <si>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</si>
  <si>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</si>
  <si>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</si>
  <si>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</si>
  <si>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</si>
  <si>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</si>
  <si>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</si>
  <si>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</si>
  <si>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</si>
  <si>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</si>
  <si>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</si>
  <si>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</si>
  <si>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</si>
  <si>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</si>
  <si>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</si>
  <si>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</si>
  <si>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</si>
  <si>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</si>
  <si>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</si>
  <si>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</si>
  <si>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</si>
  <si>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</si>
  <si>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</si>
  <si>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</si>
  <si>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</si>
  <si>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</si>
  <si>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</si>
  <si>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</si>
  <si>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</si>
  <si>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</si>
  <si>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</si>
  <si>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</si>
  <si>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</si>
  <si>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</si>
  <si>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</si>
  <si>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</si>
  <si>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</si>
  <si>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</si>
  <si>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</si>
  <si>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</si>
  <si>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</si>
  <si>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</si>
  <si>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</si>
  <si>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</si>
  <si>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</si>
  <si>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</si>
  <si>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</si>
  <si>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</si>
  <si>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</si>
  <si>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</si>
  <si>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</si>
  <si>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</si>
  <si>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</si>
  <si>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</si>
  <si>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</si>
  <si>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</si>
  <si>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</si>
  <si>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</si>
  <si>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</si>
  <si>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</si>
  <si>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</si>
  <si>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</si>
  <si>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</si>
  <si>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</si>
  <si>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</si>
  <si>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</si>
  <si>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</si>
  <si>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</si>
  <si>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</si>
  <si>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</si>
  <si>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</si>
  <si>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</si>
  <si>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</si>
  <si>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</si>
  <si>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</si>
  <si>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</si>
  <si>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</si>
  <si>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</si>
  <si>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</si>
  <si>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</si>
  <si>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</si>
  <si>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</si>
  <si>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</si>
  <si>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</si>
  <si>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</si>
  <si>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</si>
  <si>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</si>
  <si>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</si>
  <si>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</si>
  <si>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</si>
  <si>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</si>
  <si>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</si>
  <si>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</si>
  <si>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</si>
  <si>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</si>
  <si>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</si>
  <si>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</si>
  <si>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</si>
  <si>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</si>
  <si>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</si>
  <si>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</si>
  <si>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</si>
  <si>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</si>
  <si>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</si>
  <si>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</si>
  <si>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</si>
  <si>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</si>
  <si>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</si>
  <si>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</si>
  <si>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</si>
  <si>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</si>
  <si>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</si>
  <si>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</si>
  <si>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</si>
  <si>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</si>
  <si>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</si>
  <si>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</si>
  <si>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</si>
  <si>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</si>
  <si>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</si>
  <si>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</si>
  <si>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</si>
  <si>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</si>
  <si>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</si>
  <si>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</si>
  <si>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</si>
  <si>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</si>
  <si>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</si>
  <si>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</si>
  <si>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</si>
  <si>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</si>
  <si>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</si>
  <si>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</si>
  <si>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</si>
  <si>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</si>
  <si>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</si>
  <si>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</si>
  <si>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</si>
  <si>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</si>
  <si>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</si>
  <si>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</si>
  <si>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</si>
  <si>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</si>
  <si>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</si>
  <si>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</si>
  <si>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</si>
  <si>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</si>
  <si>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</si>
  <si>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</si>
  <si>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</si>
  <si>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</si>
  <si>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</si>
  <si>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</si>
  <si>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</si>
  <si>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</si>
  <si>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</si>
  <si>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</si>
  <si>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</si>
  <si>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</si>
  <si>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</si>
  <si>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</si>
  <si>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</si>
  <si>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</si>
  <si>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</si>
  <si>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</si>
  <si>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</si>
  <si>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</si>
  <si>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</si>
  <si>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</si>
  <si>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</si>
  <si>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</si>
  <si>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</si>
  <si>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</si>
  <si>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</si>
  <si>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</si>
  <si>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</si>
  <si>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</si>
  <si>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</si>
  <si>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</si>
  <si>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</si>
  <si>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</si>
  <si>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</si>
  <si>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</si>
  <si>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</si>
  <si>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</si>
  <si>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</si>
  <si>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</si>
  <si>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</si>
  <si>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</si>
  <si>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</si>
  <si>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</si>
  <si>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</si>
  <si>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</si>
  <si>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</si>
  <si>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</si>
  <si>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</si>
  <si>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</si>
  <si>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</si>
  <si>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</si>
  <si>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</si>
  <si>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</si>
  <si>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</si>
  <si>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</si>
  <si>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</si>
  <si>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</si>
  <si>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</si>
  <si>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</si>
  <si>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</si>
  <si>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</si>
  <si>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</si>
  <si>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</si>
  <si>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</si>
  <si>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</si>
  <si>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</si>
  <si>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</si>
  <si>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</si>
  <si>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</si>
  <si>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</si>
  <si>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</si>
  <si>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</si>
  <si>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</si>
  <si>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</si>
  <si>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</si>
  <si>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</si>
  <si>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</si>
  <si>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</si>
  <si>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</si>
  <si>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</si>
  <si>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</si>
  <si>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</si>
  <si>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</si>
  <si>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</si>
  <si>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</si>
  <si>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</si>
  <si>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</si>
  <si>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</si>
  <si>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</si>
  <si>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</si>
  <si>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</si>
  <si>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</si>
  <si>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</si>
  <si>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</si>
  <si>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</si>
  <si>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</si>
  <si>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</si>
  <si>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</si>
  <si>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</si>
  <si>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</si>
  <si>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</si>
  <si>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</si>
  <si>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</si>
  <si>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</si>
  <si>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</si>
  <si>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</si>
  <si>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</si>
  <si>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</si>
  <si>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</si>
  <si>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</si>
  <si>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</si>
  <si>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</si>
  <si>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</si>
  <si>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</si>
  <si>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</si>
  <si>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</si>
  <si>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</si>
  <si>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</si>
  <si>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</si>
  <si>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</si>
  <si>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</si>
  <si>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</si>
  <si>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</si>
  <si>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</si>
  <si>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</si>
  <si>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</si>
  <si>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</si>
  <si>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</si>
  <si>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</si>
  <si>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</si>
  <si>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</si>
  <si>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</si>
  <si>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</si>
  <si>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</si>
  <si>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</si>
  <si>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</si>
  <si>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</si>
  <si>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</si>
  <si>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</si>
  <si>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</si>
  <si>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</si>
  <si>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</si>
  <si>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</si>
  <si>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</si>
  <si>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</si>
  <si>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</si>
  <si>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</si>
  <si>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</si>
  <si>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</si>
  <si>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</si>
  <si>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</si>
  <si>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</si>
  <si>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</si>
  <si>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</si>
  <si>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</si>
  <si>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</si>
  <si>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</si>
  <si>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</si>
  <si>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</si>
  <si>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</si>
  <si>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</si>
  <si>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</si>
  <si>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</si>
  <si>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</si>
  <si>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</si>
  <si>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</si>
  <si>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</si>
  <si>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</si>
  <si>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</si>
  <si>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</si>
  <si>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</si>
  <si>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</si>
  <si>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</si>
  <si>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</si>
  <si>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</si>
  <si>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</si>
  <si>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</si>
  <si>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</si>
  <si>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</si>
  <si>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</si>
  <si>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</si>
  <si>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</si>
  <si>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</si>
  <si>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</si>
  <si>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</si>
  <si>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</si>
  <si>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</si>
  <si>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</si>
  <si>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</si>
  <si>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</si>
  <si>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</si>
  <si>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</si>
  <si>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</si>
  <si>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</si>
  <si>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</si>
  <si>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</si>
  <si>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</si>
  <si>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</si>
  <si>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</si>
  <si>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</si>
  <si>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</si>
  <si>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</si>
  <si>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</si>
  <si>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</si>
  <si>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</si>
  <si>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</si>
  <si>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</si>
  <si>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</si>
  <si>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</si>
  <si>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</si>
  <si>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</si>
  <si>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</si>
  <si>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</si>
  <si>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</si>
  <si>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</si>
  <si>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</si>
  <si>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</si>
  <si>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</si>
  <si>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</si>
  <si>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</si>
  <si>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</si>
  <si>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</si>
  <si>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</si>
  <si>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</si>
  <si>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</si>
  <si>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</si>
  <si>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</si>
  <si>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</si>
  <si>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</si>
  <si>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</si>
  <si>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</si>
  <si>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</si>
  <si>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</si>
  <si>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</si>
  <si>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</si>
  <si>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</si>
  <si>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</si>
  <si>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</si>
  <si>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</si>
  <si>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</si>
  <si>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</si>
  <si>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</si>
  <si>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</si>
  <si>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</si>
  <si>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</si>
  <si>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</si>
  <si>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</si>
  <si>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</si>
  <si>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</si>
  <si>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</si>
  <si>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</si>
  <si>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</si>
  <si>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</si>
  <si>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</si>
  <si>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</si>
  <si>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</si>
  <si>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</si>
  <si>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</si>
  <si>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</si>
  <si>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</si>
  <si>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</si>
  <si>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</si>
  <si>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</si>
  <si>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</si>
  <si>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</si>
  <si>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</si>
  <si>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</si>
  <si>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</si>
  <si>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</si>
  <si>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</si>
  <si>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</si>
  <si>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</si>
  <si>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</si>
  <si>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</si>
  <si>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</si>
  <si>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</si>
  <si>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</si>
  <si>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</si>
  <si>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</si>
  <si>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</si>
  <si>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</si>
  <si>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</si>
  <si>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</si>
  <si>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</si>
  <si>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</si>
  <si>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</si>
  <si>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</si>
  <si>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</si>
  <si>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</si>
  <si>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</si>
  <si>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</si>
  <si>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</si>
  <si>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</si>
  <si>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</si>
  <si>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</si>
  <si>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</si>
  <si>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</si>
  <si>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</si>
  <si>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</si>
  <si>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</si>
  <si>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</si>
  <si>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</si>
  <si>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</si>
  <si>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</si>
  <si>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</si>
  <si>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</si>
  <si>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</si>
  <si>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</si>
  <si>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</si>
  <si>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</si>
  <si>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</si>
  <si>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</si>
  <si>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</si>
  <si>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</si>
  <si>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</si>
  <si>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</si>
  <si>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</si>
  <si>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</si>
  <si>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</si>
  <si>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</si>
  <si>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</si>
  <si>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</si>
  <si>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</si>
  <si>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</si>
  <si>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</si>
  <si>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</si>
  <si>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</si>
  <si>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</si>
  <si>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</si>
  <si>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</si>
  <si>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</si>
  <si>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</si>
  <si>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</si>
  <si>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</si>
  <si>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</si>
  <si>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</si>
  <si>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</si>
  <si>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</si>
  <si>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</si>
  <si>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</si>
  <si>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</si>
  <si>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</si>
  <si>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</si>
  <si>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</si>
  <si>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</si>
  <si>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</si>
  <si>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</si>
  <si>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</si>
  <si>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</si>
  <si>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</si>
  <si>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</si>
  <si>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</si>
  <si>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</si>
  <si>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</si>
  <si>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</si>
  <si>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</si>
  <si>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</si>
  <si>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</si>
  <si>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</si>
  <si>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</si>
  <si>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</si>
  <si>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</si>
  <si>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</si>
  <si>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</si>
  <si>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</si>
  <si>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</si>
  <si>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</si>
  <si>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</si>
  <si>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</si>
  <si>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</si>
  <si>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</si>
  <si>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</si>
  <si>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</si>
  <si>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</si>
  <si>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</si>
  <si>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</si>
  <si>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</si>
  <si>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</si>
  <si>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</si>
  <si>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</si>
  <si>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</si>
  <si>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</si>
  <si>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</si>
  <si>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</si>
  <si>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</si>
  <si>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</si>
  <si>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</si>
  <si>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</si>
  <si>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</si>
  <si>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</si>
  <si>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</si>
  <si>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</si>
  <si>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</si>
  <si>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</si>
  <si>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</si>
  <si>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</si>
  <si>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</si>
  <si>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</si>
  <si>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</si>
  <si>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</si>
  <si>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</si>
  <si>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</si>
  <si>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</si>
  <si>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</si>
  <si>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</si>
  <si>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</si>
  <si>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</si>
  <si>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</si>
  <si>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</si>
  <si>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</si>
  <si>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</si>
  <si>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</si>
  <si>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</si>
  <si>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</si>
  <si>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</si>
  <si>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</si>
  <si>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</si>
  <si>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</si>
  <si>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</si>
  <si>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</si>
  <si>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</si>
  <si>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</si>
  <si>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</si>
  <si>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</si>
  <si>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</si>
  <si>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</si>
  <si>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</si>
  <si>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</si>
  <si>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</si>
  <si>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</si>
  <si>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</si>
  <si>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</si>
  <si>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</si>
  <si>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</si>
  <si>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</si>
  <si>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</si>
  <si>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</si>
  <si>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</si>
  <si>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</si>
  <si>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</si>
  <si>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</si>
  <si>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</si>
  <si>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</si>
  <si>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</si>
  <si>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</si>
  <si>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</si>
  <si>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</si>
  <si>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</si>
  <si>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</si>
  <si>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</si>
  <si>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</si>
  <si>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</si>
  <si>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</si>
  <si>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</si>
  <si>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</si>
  <si>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</si>
  <si>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</si>
  <si>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</si>
  <si>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</si>
  <si>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</si>
  <si>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</si>
  <si>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</si>
  <si>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</si>
  <si>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</si>
  <si>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</si>
  <si>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</si>
  <si>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</si>
  <si>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</si>
  <si>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</si>
  <si>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</si>
  <si>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</si>
  <si>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</si>
  <si>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</si>
  <si>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</si>
  <si>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</si>
  <si>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</si>
  <si>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</si>
  <si>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</si>
  <si>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</si>
  <si>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</si>
  <si>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</si>
  <si>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</si>
  <si>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</si>
  <si>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</si>
  <si>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</si>
  <si>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</si>
  <si>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</si>
  <si>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</si>
  <si>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</si>
  <si>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</si>
  <si>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</si>
  <si>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</si>
  <si>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</si>
  <si>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</si>
  <si>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</si>
  <si>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</si>
  <si>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</si>
  <si>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</si>
  <si>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</si>
  <si>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</si>
  <si>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</si>
  <si>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</si>
  <si>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</si>
  <si>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</si>
  <si>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</si>
  <si>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</si>
  <si>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</si>
  <si>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</si>
  <si>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</si>
  <si>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</si>
  <si>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</si>
  <si>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</si>
  <si>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</si>
  <si>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</si>
  <si>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</si>
  <si>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</si>
  <si>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</si>
  <si>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</si>
  <si>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</si>
  <si>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</si>
  <si>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</si>
  <si>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</si>
  <si>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</si>
  <si>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</si>
  <si>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</si>
  <si>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</si>
  <si>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</si>
  <si>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</si>
  <si>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</si>
  <si>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</si>
  <si>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</si>
  <si>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</si>
  <si>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</si>
  <si>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</si>
  <si>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</si>
  <si>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</si>
  <si>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</si>
  <si>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</si>
  <si>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</si>
  <si>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</si>
  <si>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</si>
  <si>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</si>
  <si>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</si>
  <si>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</si>
  <si>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</si>
  <si>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</si>
  <si>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</si>
  <si>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</si>
  <si>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</si>
  <si>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</si>
  <si>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</si>
  <si>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</si>
  <si>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</si>
  <si>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</si>
  <si>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</si>
  <si>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</si>
  <si>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</si>
  <si>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</si>
  <si>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</si>
  <si>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</si>
  <si>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</si>
  <si>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</si>
  <si>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</si>
  <si>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</si>
  <si>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</si>
  <si>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</si>
  <si>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</si>
  <si>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</si>
  <si>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</si>
  <si>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</si>
  <si>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</si>
  <si>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</si>
  <si>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</si>
  <si>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</si>
  <si>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</si>
  <si>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</si>
  <si>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</si>
  <si>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</si>
  <si>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</si>
  <si>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</si>
  <si>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</si>
  <si>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</si>
  <si>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</si>
  <si>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</si>
  <si>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</si>
  <si>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</si>
  <si>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</si>
  <si>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</si>
  <si>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</si>
  <si>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</si>
  <si>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</si>
  <si>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</si>
  <si>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</si>
  <si>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</si>
  <si>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</si>
  <si>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</si>
  <si>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</si>
  <si>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</si>
  <si>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</si>
  <si>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</si>
  <si>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</si>
  <si>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</si>
  <si>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</si>
  <si>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</si>
  <si>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</si>
  <si>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</si>
  <si>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</si>
  <si>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</si>
  <si>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</si>
  <si>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</si>
  <si>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</si>
  <si>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</si>
  <si>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</si>
  <si>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</si>
  <si>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</si>
  <si>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</si>
  <si>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</si>
  <si>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</si>
  <si>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</si>
  <si>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</si>
  <si>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</si>
  <si>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</si>
  <si>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</si>
  <si>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</si>
  <si>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</si>
  <si>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</si>
  <si>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</si>
  <si>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</si>
  <si>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</si>
  <si>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</si>
  <si>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</si>
  <si>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</si>
  <si>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</si>
  <si>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</si>
  <si>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</si>
  <si>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</si>
  <si>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</si>
  <si>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</si>
  <si>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</si>
  <si>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</si>
  <si>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</si>
  <si>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</si>
  <si>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</si>
  <si>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</si>
  <si>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</si>
  <si>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</si>
  <si>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</si>
  <si>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</si>
  <si>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</si>
  <si>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</si>
  <si>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</si>
  <si>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</si>
  <si>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</si>
  <si>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</si>
  <si>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</si>
  <si>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</si>
  <si>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</si>
  <si>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</si>
  <si>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</si>
  <si>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</si>
  <si>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</si>
  <si>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</si>
  <si>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</si>
  <si>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</si>
  <si>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</si>
  <si>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</si>
  <si>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</si>
  <si>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</si>
  <si>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</si>
  <si>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</si>
  <si>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</si>
  <si>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</si>
  <si>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</si>
  <si>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</si>
  <si>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</si>
  <si>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</si>
  <si>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</si>
  <si>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</si>
  <si>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</si>
  <si>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</si>
  <si>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</si>
  <si>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</si>
  <si>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</si>
  <si>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</si>
  <si>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</si>
  <si>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</si>
  <si>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</si>
  <si>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</si>
  <si>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</si>
  <si>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</si>
  <si>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</si>
  <si>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</si>
  <si>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</si>
  <si>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</si>
  <si>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</si>
  <si>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</si>
  <si>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</si>
  <si>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</si>
  <si>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</si>
  <si>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</si>
  <si>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</si>
  <si>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</si>
  <si>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</si>
  <si>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</si>
  <si>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</si>
  <si>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</si>
  <si>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</si>
  <si>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</si>
  <si>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</si>
  <si>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</si>
  <si>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</si>
  <si>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</si>
  <si>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</si>
  <si>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</si>
  <si>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</si>
  <si>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</si>
  <si>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</si>
  <si>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</si>
  <si>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</si>
  <si>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</si>
  <si>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</si>
  <si>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</si>
  <si>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</si>
  <si>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</si>
  <si>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</si>
  <si>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</si>
  <si>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</si>
  <si>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</si>
  <si>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</si>
  <si>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</si>
  <si>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</si>
  <si>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</si>
  <si>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</si>
  <si>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</si>
  <si>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</si>
  <si>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</si>
  <si>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</si>
  <si>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</si>
  <si>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</si>
  <si>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</si>
  <si>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</si>
  <si>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</si>
  <si>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</si>
  <si>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</si>
  <si>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</si>
  <si>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</si>
  <si>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</si>
  <si>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</si>
  <si>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</si>
  <si>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</si>
  <si>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</si>
  <si>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</si>
  <si>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</si>
  <si>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</si>
  <si>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</si>
  <si>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</si>
  <si>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</si>
  <si>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</si>
  <si>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</si>
  <si>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</si>
  <si>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</si>
  <si>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</si>
  <si>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</si>
  <si>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</si>
  <si>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</si>
  <si>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</si>
  <si>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</si>
  <si>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</si>
  <si>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</si>
  <si>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</si>
  <si>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</si>
  <si>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</si>
  <si>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</si>
  <si>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</si>
  <si>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</si>
  <si>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</si>
  <si>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</si>
  <si>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</si>
  <si>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</si>
  <si>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</si>
  <si>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</si>
  <si>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</si>
  <si>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</si>
  <si>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</si>
  <si>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</si>
  <si>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</si>
  <si>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</si>
  <si>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</si>
  <si>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</si>
  <si>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</si>
  <si>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</si>
  <si>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</si>
  <si>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</si>
  <si>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</si>
  <si>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</si>
  <si>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</si>
  <si>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</si>
  <si>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</si>
  <si>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</si>
  <si>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</si>
  <si>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</si>
  <si>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</si>
  <si>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</si>
  <si>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</si>
  <si>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</si>
  <si>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</si>
  <si>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</si>
  <si>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</si>
  <si>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</si>
  <si>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</si>
  <si>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</si>
  <si>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</si>
  <si>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</si>
  <si>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</si>
  <si>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</si>
  <si>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</si>
  <si>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</si>
  <si>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</si>
  <si>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</si>
  <si>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</si>
  <si>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</si>
  <si>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</si>
  <si>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</si>
  <si>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</si>
  <si>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</si>
  <si>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</si>
  <si>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</si>
  <si>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</si>
  <si>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</si>
  <si>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</si>
  <si>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</si>
  <si>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</si>
  <si>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</si>
  <si>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</si>
  <si>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</si>
  <si>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</si>
  <si>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</si>
  <si>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</si>
  <si>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</si>
  <si>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</si>
  <si>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</si>
  <si>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</si>
  <si>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</si>
  <si>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</si>
  <si>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</si>
  <si>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</si>
  <si>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</si>
  <si>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</si>
  <si>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</si>
  <si>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</si>
  <si>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</si>
  <si>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</si>
  <si>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</si>
  <si>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</si>
  <si>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</si>
  <si>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</si>
  <si>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</si>
  <si>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</si>
  <si>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</si>
  <si>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</si>
  <si>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</si>
  <si>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</si>
  <si>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</si>
  <si>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</si>
  <si>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</si>
  <si>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</si>
  <si>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</si>
  <si>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</si>
  <si>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</si>
  <si>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</si>
  <si>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</si>
  <si>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</si>
  <si>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</si>
  <si>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</si>
  <si>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</si>
  <si>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</si>
  <si>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</si>
  <si>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</si>
  <si>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</si>
  <si>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</si>
  <si>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</si>
  <si>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</si>
  <si>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</si>
  <si>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</si>
  <si>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</si>
  <si>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</si>
  <si>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</si>
  <si>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</si>
  <si>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</si>
  <si>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</si>
  <si>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</si>
  <si>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</si>
  <si>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</si>
  <si>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</si>
  <si>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</si>
  <si>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</si>
  <si>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</si>
  <si>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</si>
  <si>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</si>
  <si>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</si>
  <si>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</si>
  <si>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</si>
  <si>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</si>
  <si>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</si>
  <si>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</si>
  <si>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</si>
  <si>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</si>
  <si>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</si>
  <si>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</si>
  <si>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</si>
  <si>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</si>
  <si>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</si>
  <si>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</si>
  <si>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</si>
  <si>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</si>
  <si>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</si>
  <si>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</si>
  <si>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</si>
  <si>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</si>
  <si>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</si>
  <si>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</si>
  <si>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</si>
  <si>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</si>
  <si>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</si>
  <si>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</si>
  <si>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</si>
  <si>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</si>
  <si>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</si>
  <si>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</si>
  <si>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</si>
  <si>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</si>
  <si>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</si>
  <si>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</si>
  <si>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</si>
  <si>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</si>
  <si>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</si>
  <si>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</si>
  <si>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</si>
  <si>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</si>
  <si>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</si>
  <si>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</si>
  <si>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</si>
  <si>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</si>
  <si>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</si>
  <si>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</si>
  <si>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</si>
  <si>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</si>
  <si>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</si>
  <si>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</si>
  <si>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</si>
  <si>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</si>
  <si>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</si>
  <si>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</si>
  <si>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</si>
  <si>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</si>
  <si>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</si>
  <si>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</si>
  <si>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</si>
  <si>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</si>
  <si>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</si>
  <si>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</si>
  <si>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</si>
  <si>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</si>
  <si>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</si>
  <si>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</si>
  <si>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</si>
  <si>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</si>
  <si>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</si>
  <si>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</si>
  <si>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</si>
  <si>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</si>
  <si>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</si>
  <si>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</si>
  <si>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</si>
  <si>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</si>
  <si>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</si>
  <si>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</si>
  <si>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</si>
  <si>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</si>
  <si>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</si>
  <si>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</si>
  <si>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</si>
  <si>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</si>
  <si>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</si>
  <si>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</si>
  <si>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</si>
  <si>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</si>
  <si>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</si>
  <si>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</si>
  <si>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</si>
  <si>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</si>
  <si>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</si>
  <si>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</si>
  <si>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</si>
  <si>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</si>
  <si>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</si>
  <si>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</si>
  <si>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</si>
  <si>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</si>
  <si>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</si>
  <si>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</si>
  <si>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</si>
  <si>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</si>
  <si>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</si>
  <si>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</si>
  <si>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</si>
  <si>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</si>
  <si>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</si>
  <si>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</si>
  <si>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</si>
  <si>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</si>
  <si>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</si>
  <si>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</si>
  <si>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</si>
  <si>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</si>
  <si>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</si>
  <si>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</si>
  <si>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</si>
  <si>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</si>
  <si>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</si>
  <si>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</si>
  <si>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</si>
  <si>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</si>
  <si>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</si>
  <si>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</si>
  <si>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</si>
  <si>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</si>
  <si>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</si>
  <si>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</si>
  <si>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</si>
  <si>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</si>
  <si>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</si>
  <si>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</si>
  <si>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</si>
  <si>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</si>
  <si>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</si>
  <si>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</si>
  <si>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</si>
  <si>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</si>
  <si>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</si>
  <si>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</si>
  <si>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</si>
  <si>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</si>
  <si>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</si>
  <si>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</si>
  <si>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</si>
  <si>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</si>
  <si>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</si>
  <si>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</si>
  <si>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</si>
  <si>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</si>
  <si>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</si>
  <si>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</si>
  <si>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</si>
  <si>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</si>
  <si>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</si>
  <si>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</si>
  <si>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</si>
  <si>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b894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</si>
</sst>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186" fontId="244" fillId="45" borderId="189" xfId="58" applyNumberFormat="1" applyFont="1" applyFill="1" applyBorder="1" applyAlignment="1" applyProtection="1">
      <alignment horizontal="center" vertical="center"/>
      <protection/>
    </xf>
    <xf numFmtId="3" fontId="5" fillId="39" borderId="17" xfId="58" applyNumberFormat="1" applyFont="1" applyFill="1" applyBorder="1" applyAlignment="1" applyProtection="1">
      <alignment horizontal="right" vertical="center"/>
      <protection locked="0"/>
    </xf>
    <xf numFmtId="3" fontId="256" fillId="5" borderId="13" xfId="58" applyNumberFormat="1" applyFont="1" applyFill="1" applyBorder="1" applyAlignment="1" applyProtection="1">
      <alignment vertical="center"/>
      <protection locked="0"/>
    </xf>
    <xf numFmtId="186" fontId="244" fillId="53" borderId="70" xfId="58" applyNumberFormat="1" applyFont="1" applyFill="1" applyBorder="1" applyAlignment="1" applyProtection="1">
      <alignment horizontal="center" vertical="center"/>
      <protection/>
    </xf>
    <xf numFmtId="186" fontId="244" fillId="53" borderId="189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 t="str">
        <f>+OTCHET!B9</f>
        <v>Несебър</v>
      </c>
      <c r="C2" s="1675"/>
      <c r="D2" s="1676"/>
      <c r="E2" s="1019"/>
      <c r="F2" s="1020">
        <f>+OTCHET!H9</f>
        <v>0</v>
      </c>
      <c r="G2" s="1021" t="str">
        <f>+OTCHET!F12</f>
        <v>5206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43585</v>
      </c>
      <c r="M6" s="1019"/>
      <c r="N6" s="1044" t="s">
        <v>1000</v>
      </c>
      <c r="O6" s="1008"/>
      <c r="P6" s="1045">
        <f>OTCHET!F9</f>
        <v>43585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43585</v>
      </c>
      <c r="H9" s="1019"/>
      <c r="I9" s="1069">
        <f>+L4</f>
        <v>2019</v>
      </c>
      <c r="J9" s="1070">
        <f>+L6</f>
        <v>43585</v>
      </c>
      <c r="K9" s="1071"/>
      <c r="L9" s="1072">
        <f>+L6</f>
        <v>43585</v>
      </c>
      <c r="M9" s="1071"/>
      <c r="N9" s="1073">
        <f>+L6</f>
        <v>43585</v>
      </c>
      <c r="O9" s="1074"/>
      <c r="P9" s="1075">
        <f>+L4</f>
        <v>2019</v>
      </c>
      <c r="Q9" s="1073">
        <f>+L6</f>
        <v>43585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6305</v>
      </c>
      <c r="K51" s="1095"/>
      <c r="L51" s="1102">
        <f>+IF($P$2=33,$Q51,0)</f>
        <v>0</v>
      </c>
      <c r="M51" s="1095"/>
      <c r="N51" s="1132">
        <f>+ROUND(+G51+J51+L51,0)</f>
        <v>6305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6305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5772</v>
      </c>
      <c r="J54" s="1120">
        <f>+IF(OR($P$2=98,$P$2=42,$P$2=96,$P$2=97),$Q54,0)</f>
        <v>9632</v>
      </c>
      <c r="K54" s="1095"/>
      <c r="L54" s="1120">
        <f>+IF($P$2=33,$Q54,0)</f>
        <v>0</v>
      </c>
      <c r="M54" s="1095"/>
      <c r="N54" s="1121">
        <f>+ROUND(+G54+J54+L54,0)</f>
        <v>9632</v>
      </c>
      <c r="O54" s="1097"/>
      <c r="P54" s="1119">
        <f>+ROUND(OTCHET!E187+OTCHET!E190,0)</f>
        <v>5772</v>
      </c>
      <c r="Q54" s="1120">
        <f>+ROUND(OTCHET!L187+OTCHET!L190,0)</f>
        <v>9632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1143</v>
      </c>
      <c r="K55" s="1095"/>
      <c r="L55" s="1120">
        <f>+IF($P$2=33,$Q55,0)</f>
        <v>0</v>
      </c>
      <c r="M55" s="1095"/>
      <c r="N55" s="1121">
        <f>+ROUND(+G55+J55+L55,0)</f>
        <v>1143</v>
      </c>
      <c r="O55" s="1097"/>
      <c r="P55" s="1119">
        <f>+ROUND(OTCHET!E196+OTCHET!E204,0)</f>
        <v>0</v>
      </c>
      <c r="Q55" s="1120">
        <f>+ROUND(OTCHET!L196+OTCHET!L204,0)</f>
        <v>1143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5772</v>
      </c>
      <c r="J56" s="1208">
        <f>+ROUND(+SUM(J51:J55),0)</f>
        <v>17080</v>
      </c>
      <c r="K56" s="1095"/>
      <c r="L56" s="1208">
        <f>+ROUND(+SUM(L51:L55),0)</f>
        <v>0</v>
      </c>
      <c r="M56" s="1095"/>
      <c r="N56" s="1209">
        <f>+ROUND(+SUM(N51:N55),0)</f>
        <v>17080</v>
      </c>
      <c r="O56" s="1097"/>
      <c r="P56" s="1207">
        <f>+ROUND(+SUM(P51:P55),0)</f>
        <v>5772</v>
      </c>
      <c r="Q56" s="1208">
        <f>+ROUND(+SUM(Q51:Q55),0)</f>
        <v>17080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145135</v>
      </c>
      <c r="K59" s="1095"/>
      <c r="L59" s="1120">
        <f>+IF($P$2=33,$Q59,0)</f>
        <v>0</v>
      </c>
      <c r="M59" s="1095"/>
      <c r="N59" s="1121">
        <f>+ROUND(+G59+J59+L59,0)</f>
        <v>145135</v>
      </c>
      <c r="O59" s="1097"/>
      <c r="P59" s="1119">
        <f>+ROUND(+OTCHET!E275+OTCHET!E276,0)</f>
        <v>0</v>
      </c>
      <c r="Q59" s="1120">
        <f>+ROUND(+OTCHET!L275+OTCHET!L276,0)</f>
        <v>145135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145135</v>
      </c>
      <c r="K63" s="1095"/>
      <c r="L63" s="1208">
        <f>+ROUND(+SUM(L58:L61),0)</f>
        <v>0</v>
      </c>
      <c r="M63" s="1095"/>
      <c r="N63" s="1209">
        <f>+ROUND(+SUM(N58:N61),0)</f>
        <v>145135</v>
      </c>
      <c r="O63" s="1097"/>
      <c r="P63" s="1207">
        <f>+ROUND(+SUM(P58:P61),0)</f>
        <v>0</v>
      </c>
      <c r="Q63" s="1208">
        <f>+ROUND(+SUM(Q58:Q61),0)</f>
        <v>145135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5772</v>
      </c>
      <c r="J77" s="1233">
        <f>+ROUND(J56+J63+J67+J71+J75,0)</f>
        <v>162215</v>
      </c>
      <c r="K77" s="1095"/>
      <c r="L77" s="1233">
        <f>+ROUND(L56+L63+L67+L71+L75,0)</f>
        <v>0</v>
      </c>
      <c r="M77" s="1095"/>
      <c r="N77" s="1234">
        <f>+ROUND(N56+N63+N67+N71+N75,0)</f>
        <v>162215</v>
      </c>
      <c r="O77" s="1097"/>
      <c r="P77" s="1231">
        <f>+ROUND(P56+P63+P67+P71+P75,0)</f>
        <v>5772</v>
      </c>
      <c r="Q77" s="1232">
        <f>+ROUND(Q56+Q63+Q67+Q71+Q75,0)</f>
        <v>162215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53804</v>
      </c>
      <c r="K80" s="1095"/>
      <c r="L80" s="1120">
        <f>+IF($P$2=33,$Q80,0)</f>
        <v>0</v>
      </c>
      <c r="M80" s="1095"/>
      <c r="N80" s="1121">
        <f>+ROUND(+G80+J80+L80,0)</f>
        <v>53804</v>
      </c>
      <c r="O80" s="1097"/>
      <c r="P80" s="1119">
        <f>+ROUND(OTCHET!E429,0)</f>
        <v>0</v>
      </c>
      <c r="Q80" s="1120">
        <f>+ROUND(OTCHET!L429,0)</f>
        <v>53804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53804</v>
      </c>
      <c r="K81" s="1095"/>
      <c r="L81" s="1242">
        <f>+ROUND(L79+L80,0)</f>
        <v>0</v>
      </c>
      <c r="M81" s="1095"/>
      <c r="N81" s="1243">
        <f>+ROUND(N79+N80,0)</f>
        <v>53804</v>
      </c>
      <c r="O81" s="1097"/>
      <c r="P81" s="1241">
        <f>+ROUND(P79+P80,0)</f>
        <v>0</v>
      </c>
      <c r="Q81" s="1242">
        <f>+ROUND(Q79+Q80,0)</f>
        <v>53804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-5772</v>
      </c>
      <c r="J83" s="1255">
        <f>+ROUND(J48,0)-ROUND(J77,0)+ROUND(J81,0)</f>
        <v>-108411</v>
      </c>
      <c r="K83" s="1095"/>
      <c r="L83" s="1255">
        <f>+ROUND(L48,0)-ROUND(L77,0)+ROUND(L81,0)</f>
        <v>0</v>
      </c>
      <c r="M83" s="1095"/>
      <c r="N83" s="1256">
        <f>+ROUND(N48,0)-ROUND(N77,0)+ROUND(N81,0)</f>
        <v>-108411</v>
      </c>
      <c r="O83" s="1257"/>
      <c r="P83" s="1254">
        <f>+ROUND(P48,0)-ROUND(P77,0)+ROUND(P81,0)</f>
        <v>-5772</v>
      </c>
      <c r="Q83" s="1255">
        <f>+ROUND(Q48,0)-ROUND(Q77,0)+ROUND(Q81,0)</f>
        <v>-108411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5772</v>
      </c>
      <c r="J84" s="1263">
        <f>+ROUND(J101,0)+ROUND(J120,0)+ROUND(J127,0)-ROUND(J132,0)</f>
        <v>108411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108411</v>
      </c>
      <c r="O84" s="1257"/>
      <c r="P84" s="1262">
        <f>+ROUND(P101,0)+ROUND(P120,0)+ROUND(P127,0)-ROUND(P132,0)</f>
        <v>5772</v>
      </c>
      <c r="Q84" s="1263">
        <f>+ROUND(Q101,0)+ROUND(Q120,0)+ROUND(Q127,0)-ROUND(Q132,0)</f>
        <v>108411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5772</v>
      </c>
      <c r="J123" s="1120">
        <f>+IF(OR($P$2=98,$P$2=42,$P$2=96,$P$2=97),$Q123,0)</f>
        <v>108411</v>
      </c>
      <c r="K123" s="1095"/>
      <c r="L123" s="1120">
        <f>+IF($P$2=33,$Q123,0)</f>
        <v>0</v>
      </c>
      <c r="M123" s="1095"/>
      <c r="N123" s="1121">
        <f>+ROUND(+G123+J123+L123,0)</f>
        <v>108411</v>
      </c>
      <c r="O123" s="1097"/>
      <c r="P123" s="1119">
        <f>+ROUND(OTCHET!E524,0)</f>
        <v>5772</v>
      </c>
      <c r="Q123" s="1120">
        <f>+ROUND(OTCHET!L524,0)</f>
        <v>108411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5772</v>
      </c>
      <c r="J127" s="1242">
        <f>+ROUND(+SUM(J122:J126),0)</f>
        <v>108411</v>
      </c>
      <c r="K127" s="1095"/>
      <c r="L127" s="1242">
        <f>+ROUND(+SUM(L122:L126),0)</f>
        <v>0</v>
      </c>
      <c r="M127" s="1095"/>
      <c r="N127" s="1243">
        <f>+ROUND(+SUM(N122:N126),0)</f>
        <v>108411</v>
      </c>
      <c r="O127" s="1097"/>
      <c r="P127" s="1241">
        <f>+ROUND(+SUM(P122:P126),0)</f>
        <v>5772</v>
      </c>
      <c r="Q127" s="1242">
        <f>+ROUND(+SUM(Q122:Q126),0)</f>
        <v>108411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43585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2065</v>
      </c>
      <c r="F17" s="1750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5772</v>
      </c>
      <c r="F38" s="847">
        <f>F39+F43+F44+F46+SUM(F48:F52)+F55</f>
        <v>162215</v>
      </c>
      <c r="G38" s="848">
        <f>G39+G43+G44+G46+SUM(G48:G52)+G55</f>
        <v>0</v>
      </c>
      <c r="H38" s="849">
        <f>H39+H43+H44+H46+SUM(H48:H52)+H55</f>
        <v>162215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5772</v>
      </c>
      <c r="F39" s="810">
        <f>SUM(F40:F42)</f>
        <v>10775</v>
      </c>
      <c r="G39" s="811">
        <f>SUM(G40:G42)</f>
        <v>0</v>
      </c>
      <c r="H39" s="812">
        <f>SUM(H40:H42)</f>
        <v>10775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5772</v>
      </c>
      <c r="F41" s="1638">
        <f t="shared" si="1"/>
        <v>9632</v>
      </c>
      <c r="G41" s="1639">
        <f>OTCHET!I190</f>
        <v>0</v>
      </c>
      <c r="H41" s="1640">
        <f>OTCHET!J190</f>
        <v>9632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1143</v>
      </c>
      <c r="G42" s="1639">
        <f>+OTCHET!I196+OTCHET!I204</f>
        <v>0</v>
      </c>
      <c r="H42" s="1640">
        <f>+OTCHET!J196+OTCHET!J204</f>
        <v>1143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6305</v>
      </c>
      <c r="G43" s="816">
        <f>+OTCHET!I205+OTCHET!I223+OTCHET!I271</f>
        <v>0</v>
      </c>
      <c r="H43" s="817">
        <f>+OTCHET!J205+OTCHET!J223+OTCHET!J271</f>
        <v>6305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145135</v>
      </c>
      <c r="G49" s="816">
        <f>OTCHET!I275+OTCHET!I276+OTCHET!I284+OTCHET!I287</f>
        <v>0</v>
      </c>
      <c r="H49" s="817">
        <f>OTCHET!J275+OTCHET!J276+OTCHET!J284+OTCHET!J287</f>
        <v>145135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53804</v>
      </c>
      <c r="G56" s="893">
        <f>+G57+G58+G62</f>
        <v>0</v>
      </c>
      <c r="H56" s="894">
        <f>+H57+H58+H62</f>
        <v>53804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53804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53804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53804</v>
      </c>
      <c r="G59" s="906">
        <f>+OTCHET!I422+OTCHET!I423+OTCHET!I424+OTCHET!I425+OTCHET!I426</f>
        <v>0</v>
      </c>
      <c r="H59" s="907">
        <f>+OTCHET!J422+OTCHET!J423+OTCHET!J424+OTCHET!J425+OTCHET!J426</f>
        <v>53804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-5772</v>
      </c>
      <c r="F64" s="927">
        <f>+F22-F38+F56-F63</f>
        <v>-108411</v>
      </c>
      <c r="G64" s="928">
        <f>+G22-G38+G56-G63</f>
        <v>0</v>
      </c>
      <c r="H64" s="929">
        <f>+H22-H38+H56-H63</f>
        <v>-108411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5772</v>
      </c>
      <c r="F66" s="937">
        <f>SUM(+F68+F76+F77+F84+F85+F86+F89+F90+F91+F92+F93+F94+F95)</f>
        <v>108411</v>
      </c>
      <c r="G66" s="938">
        <f>SUM(+G68+G76+G77+G84+G85+G86+G89+G90+G91+G92+G93+G94+G95)</f>
        <v>0</v>
      </c>
      <c r="H66" s="939">
        <f>SUM(+H68+H76+H77+H84+H85+H86+H89+H90+H91+H92+H93+H94+H95)</f>
        <v>108411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5772</v>
      </c>
      <c r="F86" s="905">
        <f>+F87+F88</f>
        <v>108411</v>
      </c>
      <c r="G86" s="906">
        <f>+G87+G88</f>
        <v>0</v>
      </c>
      <c r="H86" s="907">
        <f>+H87+H88</f>
        <v>108411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5772</v>
      </c>
      <c r="F88" s="963">
        <f t="shared" si="5"/>
        <v>108411</v>
      </c>
      <c r="G88" s="964">
        <f>+OTCHET!I521+OTCHET!I524+OTCHET!I544</f>
        <v>0</v>
      </c>
      <c r="H88" s="965">
        <f>+OTCHET!J521+OTCHET!J524+OTCHET!J544</f>
        <v>108411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B112" s="692"/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2:22" ht="18" customHeight="1">
      <c r="B114" s="692"/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383">
      <selection activeCell="P390" sqref="P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71" t="str">
        <f>VLOOKUP(E15,SMETKA,2,FALSE)</f>
        <v>ОТЧЕТНИ ДАННИ ПО ЕБК ЗА СМЕТКИТЕ ЗА СРЕДСТВАТА ОТ ЕВРОПЕЙСКИЯ СЪЮЗ - ДЕС</v>
      </c>
      <c r="C7" s="1772"/>
      <c r="D7" s="177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3" t="s">
        <v>1738</v>
      </c>
      <c r="C9" s="1774"/>
      <c r="D9" s="1775"/>
      <c r="E9" s="115">
        <v>43466</v>
      </c>
      <c r="F9" s="116">
        <v>43585</v>
      </c>
      <c r="G9" s="113"/>
      <c r="H9" s="1415"/>
      <c r="I9" s="1841"/>
      <c r="J9" s="1842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април</v>
      </c>
      <c r="G10" s="113"/>
      <c r="H10" s="114"/>
      <c r="I10" s="1843" t="s">
        <v>971</v>
      </c>
      <c r="J10" s="184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4"/>
      <c r="J11" s="1844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Несебър</v>
      </c>
      <c r="C12" s="1777"/>
      <c r="D12" s="1778"/>
      <c r="E12" s="118" t="s">
        <v>965</v>
      </c>
      <c r="F12" s="1586" t="s">
        <v>1378</v>
      </c>
      <c r="G12" s="113"/>
      <c r="H12" s="114"/>
      <c r="I12" s="1844"/>
      <c r="J12" s="1844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4" t="s">
        <v>2055</v>
      </c>
      <c r="F19" s="1755"/>
      <c r="G19" s="1755"/>
      <c r="H19" s="1756"/>
      <c r="I19" s="1760" t="s">
        <v>2056</v>
      </c>
      <c r="J19" s="1761"/>
      <c r="K19" s="1761"/>
      <c r="L19" s="176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9" t="s">
        <v>468</v>
      </c>
      <c r="D22" s="177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9" t="s">
        <v>470</v>
      </c>
      <c r="D28" s="177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9" t="s">
        <v>126</v>
      </c>
      <c r="D33" s="177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9" t="s">
        <v>121</v>
      </c>
      <c r="D39" s="177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8" t="str">
        <f>$B$7</f>
        <v>ОТЧЕТНИ ДАННИ ПО ЕБК ЗА СМЕТКИТЕ ЗА СРЕДСТВАТА ОТ ЕВРОПЕЙСКИЯ СЪЮЗ - ДЕС</v>
      </c>
      <c r="C174" s="1789"/>
      <c r="D174" s="178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5" t="str">
        <f>$B$9</f>
        <v>Несебър</v>
      </c>
      <c r="C176" s="1786"/>
      <c r="D176" s="1787"/>
      <c r="E176" s="115">
        <f>$E$9</f>
        <v>43466</v>
      </c>
      <c r="F176" s="226">
        <f>$F$9</f>
        <v>43585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Несебър</v>
      </c>
      <c r="C179" s="1777"/>
      <c r="D179" s="1778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4" t="s">
        <v>2057</v>
      </c>
      <c r="F183" s="1755"/>
      <c r="G183" s="1755"/>
      <c r="H183" s="1756"/>
      <c r="I183" s="1763" t="s">
        <v>2058</v>
      </c>
      <c r="J183" s="1764"/>
      <c r="K183" s="1764"/>
      <c r="L183" s="176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3" t="s">
        <v>746</v>
      </c>
      <c r="D187" s="178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9" t="s">
        <v>749</v>
      </c>
      <c r="D190" s="1780"/>
      <c r="E190" s="273">
        <f aca="true" t="shared" si="44" ref="E190:L190">SUMIF($B$607:$B$12313,$B190,E$607:E$12313)</f>
        <v>5772</v>
      </c>
      <c r="F190" s="274">
        <f t="shared" si="44"/>
        <v>0</v>
      </c>
      <c r="G190" s="275">
        <f t="shared" si="44"/>
        <v>5772</v>
      </c>
      <c r="H190" s="276">
        <f t="shared" si="44"/>
        <v>0</v>
      </c>
      <c r="I190" s="274">
        <f t="shared" si="44"/>
        <v>0</v>
      </c>
      <c r="J190" s="275">
        <f t="shared" si="44"/>
        <v>9632</v>
      </c>
      <c r="K190" s="276">
        <f t="shared" si="44"/>
        <v>0</v>
      </c>
      <c r="L190" s="273">
        <f t="shared" si="44"/>
        <v>9632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5772</v>
      </c>
      <c r="F192" s="296">
        <f t="shared" si="45"/>
        <v>0</v>
      </c>
      <c r="G192" s="297">
        <f t="shared" si="45"/>
        <v>5772</v>
      </c>
      <c r="H192" s="298">
        <f t="shared" si="45"/>
        <v>0</v>
      </c>
      <c r="I192" s="296">
        <f t="shared" si="45"/>
        <v>0</v>
      </c>
      <c r="J192" s="297">
        <f t="shared" si="45"/>
        <v>9632</v>
      </c>
      <c r="K192" s="298">
        <f t="shared" si="45"/>
        <v>0</v>
      </c>
      <c r="L192" s="295">
        <f t="shared" si="45"/>
        <v>9632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1" t="s">
        <v>194</v>
      </c>
      <c r="D196" s="178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1143</v>
      </c>
      <c r="K196" s="276">
        <f t="shared" si="46"/>
        <v>0</v>
      </c>
      <c r="L196" s="273">
        <f t="shared" si="46"/>
        <v>1143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594</v>
      </c>
      <c r="K197" s="284">
        <f t="shared" si="47"/>
        <v>0</v>
      </c>
      <c r="L197" s="281">
        <f t="shared" si="47"/>
        <v>594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347</v>
      </c>
      <c r="K200" s="298">
        <f t="shared" si="47"/>
        <v>0</v>
      </c>
      <c r="L200" s="295">
        <f t="shared" si="47"/>
        <v>347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202</v>
      </c>
      <c r="K201" s="298">
        <f t="shared" si="47"/>
        <v>0</v>
      </c>
      <c r="L201" s="295">
        <f t="shared" si="47"/>
        <v>202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2" t="s">
        <v>199</v>
      </c>
      <c r="D204" s="179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9" t="s">
        <v>200</v>
      </c>
      <c r="D205" s="178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6305</v>
      </c>
      <c r="K205" s="276">
        <f t="shared" si="48"/>
        <v>0</v>
      </c>
      <c r="L205" s="310">
        <f t="shared" si="48"/>
        <v>6305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5036</v>
      </c>
      <c r="K212" s="323">
        <f t="shared" si="49"/>
        <v>0</v>
      </c>
      <c r="L212" s="320">
        <f t="shared" si="49"/>
        <v>5036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1269</v>
      </c>
      <c r="K215" s="298">
        <f t="shared" si="49"/>
        <v>0</v>
      </c>
      <c r="L215" s="295">
        <f t="shared" si="49"/>
        <v>1269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0" t="s">
        <v>272</v>
      </c>
      <c r="D223" s="179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0" t="s">
        <v>724</v>
      </c>
      <c r="D227" s="179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0" t="s">
        <v>219</v>
      </c>
      <c r="D233" s="179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0" t="s">
        <v>221</v>
      </c>
      <c r="D236" s="179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6" t="s">
        <v>222</v>
      </c>
      <c r="D237" s="179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6" t="s">
        <v>223</v>
      </c>
      <c r="D238" s="179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6" t="s">
        <v>1660</v>
      </c>
      <c r="D239" s="179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0" t="s">
        <v>224</v>
      </c>
      <c r="D240" s="179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0" t="s">
        <v>234</v>
      </c>
      <c r="D255" s="179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0" t="s">
        <v>235</v>
      </c>
      <c r="D256" s="179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0" t="s">
        <v>236</v>
      </c>
      <c r="D257" s="179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0" t="s">
        <v>237</v>
      </c>
      <c r="D258" s="179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0" t="s">
        <v>1665</v>
      </c>
      <c r="D265" s="179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0" t="s">
        <v>1662</v>
      </c>
      <c r="D269" s="179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0" t="s">
        <v>1663</v>
      </c>
      <c r="D270" s="179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6" t="s">
        <v>247</v>
      </c>
      <c r="D271" s="179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0" t="s">
        <v>273</v>
      </c>
      <c r="D272" s="179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248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145135</v>
      </c>
      <c r="K275" s="276">
        <f t="shared" si="68"/>
        <v>0</v>
      </c>
      <c r="L275" s="310">
        <f t="shared" si="68"/>
        <v>145135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94" t="s">
        <v>249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625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687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0" t="s">
        <v>688</v>
      </c>
      <c r="D288" s="179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917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0" t="s">
        <v>696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5772</v>
      </c>
      <c r="F301" s="396">
        <f t="shared" si="77"/>
        <v>0</v>
      </c>
      <c r="G301" s="397">
        <f t="shared" si="77"/>
        <v>5772</v>
      </c>
      <c r="H301" s="398">
        <f t="shared" si="77"/>
        <v>0</v>
      </c>
      <c r="I301" s="396">
        <f t="shared" si="77"/>
        <v>0</v>
      </c>
      <c r="J301" s="397">
        <f t="shared" si="77"/>
        <v>162215</v>
      </c>
      <c r="K301" s="398">
        <f t="shared" si="77"/>
        <v>0</v>
      </c>
      <c r="L301" s="395">
        <f t="shared" si="77"/>
        <v>162215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ДЕС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5" t="str">
        <f>$B$9</f>
        <v>Несебър</v>
      </c>
      <c r="C350" s="1786"/>
      <c r="D350" s="1787"/>
      <c r="E350" s="115">
        <f>$E$9</f>
        <v>43466</v>
      </c>
      <c r="F350" s="407">
        <f>$F$9</f>
        <v>43585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Несебър</v>
      </c>
      <c r="C353" s="1777"/>
      <c r="D353" s="1778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6" t="s">
        <v>2059</v>
      </c>
      <c r="F357" s="1767"/>
      <c r="G357" s="1767"/>
      <c r="H357" s="1768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276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287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309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253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254</v>
      </c>
      <c r="D391" s="180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256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257</v>
      </c>
      <c r="D399" s="18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924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682</v>
      </c>
      <c r="D405" s="18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683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701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260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769</v>
      </c>
      <c r="D422" s="180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706</v>
      </c>
      <c r="D423" s="180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261</v>
      </c>
      <c r="D424" s="1807"/>
      <c r="E424" s="1378">
        <f>F424+G424+H424</f>
        <v>0</v>
      </c>
      <c r="F424" s="483"/>
      <c r="G424" s="484"/>
      <c r="H424" s="1475">
        <v>0</v>
      </c>
      <c r="I424" s="483"/>
      <c r="J424" s="1671">
        <v>53804</v>
      </c>
      <c r="K424" s="1475">
        <v>0</v>
      </c>
      <c r="L424" s="1378">
        <f>I424+J424+K424</f>
        <v>53804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685</v>
      </c>
      <c r="D425" s="180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928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53804</v>
      </c>
      <c r="K429" s="515">
        <f t="shared" si="97"/>
        <v>0</v>
      </c>
      <c r="L429" s="512">
        <f t="shared" si="97"/>
        <v>53804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ДЕС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5" t="str">
        <f>$B$9</f>
        <v>Несебър</v>
      </c>
      <c r="C435" s="1786"/>
      <c r="D435" s="1787"/>
      <c r="E435" s="115">
        <f>$E$9</f>
        <v>43466</v>
      </c>
      <c r="F435" s="407">
        <f>$F$9</f>
        <v>43585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6" t="str">
        <f>$B$12</f>
        <v>Несебър</v>
      </c>
      <c r="C438" s="1777"/>
      <c r="D438" s="1778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4" t="s">
        <v>2061</v>
      </c>
      <c r="F442" s="1755"/>
      <c r="G442" s="1755"/>
      <c r="H442" s="1756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-5772</v>
      </c>
      <c r="F445" s="546">
        <f t="shared" si="99"/>
        <v>0</v>
      </c>
      <c r="G445" s="547">
        <f t="shared" si="99"/>
        <v>-5772</v>
      </c>
      <c r="H445" s="548">
        <f t="shared" si="99"/>
        <v>0</v>
      </c>
      <c r="I445" s="546">
        <f t="shared" si="99"/>
        <v>0</v>
      </c>
      <c r="J445" s="547">
        <f t="shared" si="99"/>
        <v>-108411</v>
      </c>
      <c r="K445" s="548">
        <f t="shared" si="99"/>
        <v>0</v>
      </c>
      <c r="L445" s="549">
        <f t="shared" si="99"/>
        <v>-108411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5772</v>
      </c>
      <c r="F446" s="553">
        <f t="shared" si="100"/>
        <v>0</v>
      </c>
      <c r="G446" s="554">
        <f t="shared" si="100"/>
        <v>5772</v>
      </c>
      <c r="H446" s="555">
        <f t="shared" si="100"/>
        <v>0</v>
      </c>
      <c r="I446" s="553">
        <f t="shared" si="100"/>
        <v>0</v>
      </c>
      <c r="J446" s="554">
        <f t="shared" si="100"/>
        <v>108411</v>
      </c>
      <c r="K446" s="555">
        <f t="shared" si="100"/>
        <v>0</v>
      </c>
      <c r="L446" s="556">
        <f>+L597</f>
        <v>108411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5" t="str">
        <f>$B$7</f>
        <v>ОТЧЕТНИ ДАННИ ПО ЕБК ЗА СМЕТКИТЕ ЗА СРЕДСТВАТА ОТ ЕВРОПЕЙСКИЯ СЪЮЗ - ДЕС</v>
      </c>
      <c r="C449" s="1816"/>
      <c r="D449" s="181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5" t="str">
        <f>$B$9</f>
        <v>Несебър</v>
      </c>
      <c r="C451" s="1786"/>
      <c r="D451" s="1787"/>
      <c r="E451" s="115">
        <f>$E$9</f>
        <v>43466</v>
      </c>
      <c r="F451" s="407">
        <f>$F$9</f>
        <v>43585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6" t="str">
        <f>$B$12</f>
        <v>Несебър</v>
      </c>
      <c r="C454" s="1777"/>
      <c r="D454" s="1778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7" t="s">
        <v>2063</v>
      </c>
      <c r="F458" s="1758"/>
      <c r="G458" s="1758"/>
      <c r="H458" s="1759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770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0" t="s">
        <v>773</v>
      </c>
      <c r="D465" s="183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0" t="s">
        <v>2000</v>
      </c>
      <c r="D468" s="183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776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1" t="s">
        <v>783</v>
      </c>
      <c r="D478" s="183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9" t="s">
        <v>932</v>
      </c>
      <c r="D481" s="181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2" t="s">
        <v>937</v>
      </c>
      <c r="D497" s="182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2" t="s">
        <v>24</v>
      </c>
      <c r="D502" s="1823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4" t="s">
        <v>938</v>
      </c>
      <c r="D503" s="182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9" t="s">
        <v>33</v>
      </c>
      <c r="D512" s="181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9" t="s">
        <v>37</v>
      </c>
      <c r="D516" s="181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9" t="s">
        <v>939</v>
      </c>
      <c r="D521" s="182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2" t="s">
        <v>940</v>
      </c>
      <c r="D524" s="1818"/>
      <c r="E524" s="578">
        <f aca="true" t="shared" si="120" ref="E524:L524">SUM(E525:E530)</f>
        <v>5772</v>
      </c>
      <c r="F524" s="587">
        <f t="shared" si="120"/>
        <v>0</v>
      </c>
      <c r="G524" s="580">
        <f t="shared" si="120"/>
        <v>5772</v>
      </c>
      <c r="H524" s="581">
        <f>SUM(H525:H530)</f>
        <v>0</v>
      </c>
      <c r="I524" s="587">
        <f t="shared" si="120"/>
        <v>0</v>
      </c>
      <c r="J524" s="580">
        <f t="shared" si="120"/>
        <v>108411</v>
      </c>
      <c r="K524" s="581">
        <f t="shared" si="120"/>
        <v>0</v>
      </c>
      <c r="L524" s="578">
        <f t="shared" si="120"/>
        <v>108411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5772</v>
      </c>
      <c r="F527" s="164"/>
      <c r="G527" s="165">
        <v>5772</v>
      </c>
      <c r="H527" s="585">
        <v>0</v>
      </c>
      <c r="I527" s="164"/>
      <c r="J527" s="165">
        <v>108411</v>
      </c>
      <c r="K527" s="585">
        <v>0</v>
      </c>
      <c r="L527" s="1387">
        <f t="shared" si="116"/>
        <v>108411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0" t="s">
        <v>313</v>
      </c>
      <c r="D531" s="18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9" t="s">
        <v>942</v>
      </c>
      <c r="D535" s="181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5" t="s">
        <v>943</v>
      </c>
      <c r="D536" s="182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7" t="s">
        <v>944</v>
      </c>
      <c r="D541" s="181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9" t="s">
        <v>945</v>
      </c>
      <c r="D544" s="181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7" t="s">
        <v>954</v>
      </c>
      <c r="D566" s="181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7" t="s">
        <v>959</v>
      </c>
      <c r="D586" s="181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7" t="s">
        <v>835</v>
      </c>
      <c r="D591" s="181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5772</v>
      </c>
      <c r="F597" s="663">
        <f t="shared" si="133"/>
        <v>0</v>
      </c>
      <c r="G597" s="664">
        <f t="shared" si="133"/>
        <v>5772</v>
      </c>
      <c r="H597" s="665">
        <f t="shared" si="133"/>
        <v>0</v>
      </c>
      <c r="I597" s="663">
        <f t="shared" si="133"/>
        <v>0</v>
      </c>
      <c r="J597" s="664">
        <f t="shared" si="133"/>
        <v>108411</v>
      </c>
      <c r="K597" s="666">
        <f t="shared" si="133"/>
        <v>0</v>
      </c>
      <c r="L597" s="662">
        <f t="shared" si="133"/>
        <v>108411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5"/>
      <c r="H600" s="1846"/>
      <c r="I600" s="1846"/>
      <c r="J600" s="184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5" t="s">
        <v>879</v>
      </c>
      <c r="H601" s="1835"/>
      <c r="I601" s="1835"/>
      <c r="J601" s="1835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7"/>
      <c r="H603" s="1828"/>
      <c r="I603" s="1828"/>
      <c r="J603" s="1829"/>
      <c r="K603" s="103"/>
      <c r="L603" s="228"/>
      <c r="M603" s="7">
        <v>1</v>
      </c>
      <c r="N603" s="518"/>
    </row>
    <row r="604" spans="1:14" ht="21.75" customHeight="1">
      <c r="A604" s="23"/>
      <c r="B604" s="1833" t="s">
        <v>882</v>
      </c>
      <c r="C604" s="1834"/>
      <c r="D604" s="672" t="s">
        <v>883</v>
      </c>
      <c r="E604" s="673"/>
      <c r="F604" s="674"/>
      <c r="G604" s="1835" t="s">
        <v>879</v>
      </c>
      <c r="H604" s="1835"/>
      <c r="I604" s="1835"/>
      <c r="J604" s="1835"/>
      <c r="K604" s="103"/>
      <c r="L604" s="228"/>
      <c r="M604" s="7">
        <v>1</v>
      </c>
      <c r="N604" s="518"/>
    </row>
    <row r="605" spans="1:14" ht="24.75" customHeight="1">
      <c r="A605" s="36"/>
      <c r="B605" s="1836"/>
      <c r="C605" s="1837"/>
      <c r="D605" s="675" t="s">
        <v>884</v>
      </c>
      <c r="E605" s="676"/>
      <c r="F605" s="677"/>
      <c r="G605" s="678" t="s">
        <v>885</v>
      </c>
      <c r="H605" s="1838"/>
      <c r="I605" s="1839"/>
      <c r="J605" s="1840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8"/>
      <c r="I607" s="1839"/>
      <c r="J607" s="1840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815" t="str">
        <f>$B$7</f>
        <v>ОТЧЕТНИ ДАННИ ПО ЕБК ЗА СМЕТКИТЕ ЗА СРЕДСТВАТА ОТ ЕВРОПЕЙСКИЯ СЪЮЗ - ДЕС</v>
      </c>
      <c r="C621" s="1816"/>
      <c r="D621" s="1816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5" t="str">
        <f>$B$9</f>
        <v>Несебър</v>
      </c>
      <c r="C623" s="1786"/>
      <c r="D623" s="1787"/>
      <c r="E623" s="115">
        <f>$E$9</f>
        <v>43466</v>
      </c>
      <c r="F623" s="226">
        <f>$F$9</f>
        <v>43585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8" t="str">
        <f>$B$12</f>
        <v>Несебър</v>
      </c>
      <c r="C626" s="1849"/>
      <c r="D626" s="1850"/>
      <c r="E626" s="410" t="s">
        <v>892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893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714</v>
      </c>
      <c r="E630" s="1754" t="s">
        <v>2052</v>
      </c>
      <c r="F630" s="1755"/>
      <c r="G630" s="1755"/>
      <c r="H630" s="1756"/>
      <c r="I630" s="1763" t="s">
        <v>2053</v>
      </c>
      <c r="J630" s="1764"/>
      <c r="K630" s="1764"/>
      <c r="L630" s="1765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6606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6606</v>
      </c>
      <c r="D635" s="1452" t="s">
        <v>589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783" t="s">
        <v>746</v>
      </c>
      <c r="D637" s="1784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79" t="s">
        <v>749</v>
      </c>
      <c r="D640" s="1780"/>
      <c r="E640" s="273">
        <f>SUM(E641:E645)</f>
        <v>5772</v>
      </c>
      <c r="F640" s="274">
        <f>SUM(F641:F645)</f>
        <v>0</v>
      </c>
      <c r="G640" s="275">
        <f>SUM(G641:G645)</f>
        <v>5772</v>
      </c>
      <c r="H640" s="276">
        <f>SUM(H641:H645)</f>
        <v>0</v>
      </c>
      <c r="I640" s="274">
        <f>SUM(I641:I645)</f>
        <v>0</v>
      </c>
      <c r="J640" s="275">
        <f>SUM(J641:J645)</f>
        <v>9632</v>
      </c>
      <c r="K640" s="276">
        <f>SUM(K641:K645)</f>
        <v>0</v>
      </c>
      <c r="L640" s="273">
        <f>SUM(L641:L645)</f>
        <v>9632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5772</v>
      </c>
      <c r="F642" s="158"/>
      <c r="G642" s="159">
        <v>5772</v>
      </c>
      <c r="H642" s="1420"/>
      <c r="I642" s="158"/>
      <c r="J642" s="159">
        <v>9632</v>
      </c>
      <c r="K642" s="1420"/>
      <c r="L642" s="295">
        <f>I642+J642+K642</f>
        <v>9632</v>
      </c>
      <c r="M642" s="12">
        <f>(IF($E642&lt;&gt;0,$M$2,IF($L642&lt;&gt;0,$M$2,"")))</f>
        <v>1</v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781" t="s">
        <v>194</v>
      </c>
      <c r="D646" s="1782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1143</v>
      </c>
      <c r="K646" s="276">
        <f>SUM(K647:K653)</f>
        <v>0</v>
      </c>
      <c r="L646" s="273">
        <f>SUM(L647:L653)</f>
        <v>1143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>
        <v>594</v>
      </c>
      <c r="K647" s="1418"/>
      <c r="L647" s="281">
        <f>I647+J647+K647</f>
        <v>594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912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873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>
        <v>347</v>
      </c>
      <c r="K650" s="1420"/>
      <c r="L650" s="295">
        <f>I650+J650+K650</f>
        <v>347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>
        <v>202</v>
      </c>
      <c r="K651" s="1420"/>
      <c r="L651" s="295">
        <f>I651+J651+K651</f>
        <v>202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875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92" t="s">
        <v>199</v>
      </c>
      <c r="D654" s="1793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79" t="s">
        <v>200</v>
      </c>
      <c r="D655" s="1780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3884</v>
      </c>
      <c r="K655" s="276">
        <f>SUM(K656:K672)</f>
        <v>0</v>
      </c>
      <c r="L655" s="310">
        <f>SUM(L656:L672)</f>
        <v>3884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/>
      <c r="J662" s="455">
        <v>3330</v>
      </c>
      <c r="K662" s="1428"/>
      <c r="L662" s="320">
        <f>I662+J662+K662</f>
        <v>3330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>
        <v>554</v>
      </c>
      <c r="K665" s="1420"/>
      <c r="L665" s="295">
        <f>I665+J665+K665</f>
        <v>554</v>
      </c>
      <c r="M665" s="12">
        <f>(IF($E665&lt;&gt;0,$M$2,IF($L665&lt;&gt;0,$M$2,"")))</f>
        <v>1</v>
      </c>
      <c r="N665" s="13"/>
    </row>
    <row r="666" spans="2:14" ht="15.75">
      <c r="B666" s="292"/>
      <c r="C666" s="324">
        <v>1053</v>
      </c>
      <c r="D666" s="325" t="s">
        <v>876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803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90" t="s">
        <v>272</v>
      </c>
      <c r="D673" s="1791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90" t="s">
        <v>724</v>
      </c>
      <c r="D677" s="1791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90" t="s">
        <v>219</v>
      </c>
      <c r="D683" s="1791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90" t="s">
        <v>221</v>
      </c>
      <c r="D686" s="1791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6" t="s">
        <v>222</v>
      </c>
      <c r="D687" s="1797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6" t="s">
        <v>223</v>
      </c>
      <c r="D688" s="1797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6" t="s">
        <v>1664</v>
      </c>
      <c r="D689" s="1797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90" t="s">
        <v>224</v>
      </c>
      <c r="D690" s="1791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717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1661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90" t="s">
        <v>234</v>
      </c>
      <c r="D705" s="1791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90" t="s">
        <v>235</v>
      </c>
      <c r="D706" s="1791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90" t="s">
        <v>236</v>
      </c>
      <c r="D707" s="1791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90" t="s">
        <v>237</v>
      </c>
      <c r="D708" s="1791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90" t="s">
        <v>1665</v>
      </c>
      <c r="D715" s="1791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90" t="s">
        <v>1662</v>
      </c>
      <c r="D719" s="1791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90" t="s">
        <v>1663</v>
      </c>
      <c r="D720" s="1791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6" t="s">
        <v>247</v>
      </c>
      <c r="D721" s="1797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90" t="s">
        <v>273</v>
      </c>
      <c r="D722" s="1791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94" t="s">
        <v>248</v>
      </c>
      <c r="D725" s="1795"/>
      <c r="E725" s="310">
        <f>F725+G725+H725</f>
        <v>0</v>
      </c>
      <c r="F725" s="1422"/>
      <c r="G725" s="1423"/>
      <c r="H725" s="1424"/>
      <c r="I725" s="1422"/>
      <c r="J725" s="1423">
        <v>145135</v>
      </c>
      <c r="K725" s="1424"/>
      <c r="L725" s="310">
        <f>I725+J725+K725</f>
        <v>145135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794" t="s">
        <v>249</v>
      </c>
      <c r="D726" s="1795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94" t="s">
        <v>625</v>
      </c>
      <c r="D734" s="1795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94" t="s">
        <v>687</v>
      </c>
      <c r="D737" s="1795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90" t="s">
        <v>688</v>
      </c>
      <c r="D738" s="1791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8" t="s">
        <v>917</v>
      </c>
      <c r="D743" s="1799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800" t="s">
        <v>696</v>
      </c>
      <c r="D747" s="1801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800" t="s">
        <v>696</v>
      </c>
      <c r="D748" s="1801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5772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5772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159794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159794</v>
      </c>
      <c r="M752" s="12">
        <f>(IF($E752&lt;&gt;0,$M$2,IF($L752&lt;&gt;0,$M$2,"")))</f>
        <v>1</v>
      </c>
      <c r="N752" s="73" t="str">
        <f>LEFT(C634,1)</f>
        <v>6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815" t="str">
        <f>$B$7</f>
        <v>ОТЧЕТНИ ДАННИ ПО ЕБК ЗА СМЕТКИТЕ ЗА СРЕДСТВАТА ОТ ЕВРОПЕЙСКИЯ СЪЮЗ - ДЕС</v>
      </c>
      <c r="C759" s="1816"/>
      <c r="D759" s="1816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5" t="str">
        <f>$B$9</f>
        <v>Несебър</v>
      </c>
      <c r="C761" s="1786"/>
      <c r="D761" s="1787"/>
      <c r="E761" s="115">
        <f>$E$9</f>
        <v>43466</v>
      </c>
      <c r="F761" s="226">
        <f>$F$9</f>
        <v>43585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8" t="str">
        <f>$B$12</f>
        <v>Несебър</v>
      </c>
      <c r="C764" s="1849"/>
      <c r="D764" s="1850"/>
      <c r="E764" s="410" t="s">
        <v>892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893</v>
      </c>
      <c r="E766" s="238">
        <f>$E$15</f>
        <v>96</v>
      </c>
      <c r="F766" s="414" t="str">
        <f>$F$15</f>
        <v>СЕС - ДЕС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714</v>
      </c>
      <c r="E768" s="1754" t="s">
        <v>2052</v>
      </c>
      <c r="F768" s="1755"/>
      <c r="G768" s="1755"/>
      <c r="H768" s="1756"/>
      <c r="I768" s="1763" t="s">
        <v>2053</v>
      </c>
      <c r="J768" s="1764"/>
      <c r="K768" s="1764"/>
      <c r="L768" s="1765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7759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7759</v>
      </c>
      <c r="D773" s="1452" t="s">
        <v>91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783" t="s">
        <v>746</v>
      </c>
      <c r="D775" s="1784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779" t="s">
        <v>749</v>
      </c>
      <c r="D778" s="1780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781" t="s">
        <v>194</v>
      </c>
      <c r="D784" s="1782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/>
      <c r="K785" s="1418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912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873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/>
      <c r="K788" s="1420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/>
      <c r="K789" s="1420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875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792" t="s">
        <v>199</v>
      </c>
      <c r="D792" s="1793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779" t="s">
        <v>200</v>
      </c>
      <c r="D793" s="1780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2421</v>
      </c>
      <c r="K793" s="276">
        <f>SUM(K794:K810)</f>
        <v>0</v>
      </c>
      <c r="L793" s="310">
        <f>SUM(L794:L810)</f>
        <v>2421</v>
      </c>
      <c r="M793" s="12">
        <f>(IF($E793&lt;&gt;0,$M$2,IF($L793&lt;&gt;0,$M$2,"")))</f>
        <v>1</v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>
        <v>1706</v>
      </c>
      <c r="K800" s="1428"/>
      <c r="L800" s="320">
        <f>I800+J800+K800</f>
        <v>1706</v>
      </c>
      <c r="M800" s="12">
        <f>(IF($E800&lt;&gt;0,$M$2,IF($L800&lt;&gt;0,$M$2,"")))</f>
        <v>1</v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>
        <v>715</v>
      </c>
      <c r="K803" s="1420"/>
      <c r="L803" s="295">
        <f>I803+J803+K803</f>
        <v>715</v>
      </c>
      <c r="M803" s="12">
        <f>(IF($E803&lt;&gt;0,$M$2,IF($L803&lt;&gt;0,$M$2,"")))</f>
        <v>1</v>
      </c>
      <c r="N803" s="13"/>
    </row>
    <row r="804" spans="2:14" ht="15.75">
      <c r="B804" s="292"/>
      <c r="C804" s="324">
        <v>1053</v>
      </c>
      <c r="D804" s="325" t="s">
        <v>876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803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90" t="s">
        <v>272</v>
      </c>
      <c r="D811" s="1791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90" t="s">
        <v>724</v>
      </c>
      <c r="D815" s="1791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90" t="s">
        <v>219</v>
      </c>
      <c r="D821" s="1791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90" t="s">
        <v>221</v>
      </c>
      <c r="D824" s="1791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96" t="s">
        <v>222</v>
      </c>
      <c r="D825" s="1797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96" t="s">
        <v>223</v>
      </c>
      <c r="D826" s="1797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96" t="s">
        <v>1664</v>
      </c>
      <c r="D827" s="1797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90" t="s">
        <v>224</v>
      </c>
      <c r="D828" s="1791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717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1661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90" t="s">
        <v>234</v>
      </c>
      <c r="D843" s="1791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90" t="s">
        <v>235</v>
      </c>
      <c r="D844" s="1791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90" t="s">
        <v>236</v>
      </c>
      <c r="D845" s="1791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90" t="s">
        <v>237</v>
      </c>
      <c r="D846" s="1791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90" t="s">
        <v>1665</v>
      </c>
      <c r="D853" s="1791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90" t="s">
        <v>1662</v>
      </c>
      <c r="D857" s="1791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90" t="s">
        <v>1663</v>
      </c>
      <c r="D858" s="1791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96" t="s">
        <v>247</v>
      </c>
      <c r="D859" s="1797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90" t="s">
        <v>273</v>
      </c>
      <c r="D860" s="1791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94" t="s">
        <v>248</v>
      </c>
      <c r="D863" s="1795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794" t="s">
        <v>249</v>
      </c>
      <c r="D864" s="1795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94" t="s">
        <v>625</v>
      </c>
      <c r="D872" s="1795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94" t="s">
        <v>687</v>
      </c>
      <c r="D875" s="1795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90" t="s">
        <v>688</v>
      </c>
      <c r="D876" s="1791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8" t="s">
        <v>917</v>
      </c>
      <c r="D881" s="1799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800" t="s">
        <v>696</v>
      </c>
      <c r="D885" s="1801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800" t="s">
        <v>696</v>
      </c>
      <c r="D886" s="1801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743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0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2421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2421</v>
      </c>
      <c r="M890" s="12">
        <f>(IF($E890&lt;&gt;0,$M$2,IF($L890&lt;&gt;0,$M$2,"")))</f>
        <v>1</v>
      </c>
      <c r="N890" s="73" t="str">
        <f>LEFT(C772,1)</f>
        <v>7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7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5">
        <f>$B$7</f>
        <v>0</v>
      </c>
      <c r="J14" s="1816"/>
      <c r="K14" s="181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5">
        <f>$B$9</f>
        <v>0</v>
      </c>
      <c r="J16" s="1786"/>
      <c r="K16" s="178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4" t="s">
        <v>2052</v>
      </c>
      <c r="M23" s="1755"/>
      <c r="N23" s="1755"/>
      <c r="O23" s="1756"/>
      <c r="P23" s="1763" t="s">
        <v>2053</v>
      </c>
      <c r="Q23" s="1764"/>
      <c r="R23" s="1764"/>
      <c r="S23" s="176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3" t="s">
        <v>746</v>
      </c>
      <c r="K30" s="178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9" t="s">
        <v>749</v>
      </c>
      <c r="K33" s="178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1" t="s">
        <v>194</v>
      </c>
      <c r="K39" s="178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2" t="s">
        <v>199</v>
      </c>
      <c r="K47" s="179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9" t="s">
        <v>200</v>
      </c>
      <c r="K48" s="178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0" t="s">
        <v>272</v>
      </c>
      <c r="K66" s="179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0" t="s">
        <v>724</v>
      </c>
      <c r="K70" s="179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0" t="s">
        <v>219</v>
      </c>
      <c r="K76" s="179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0" t="s">
        <v>221</v>
      </c>
      <c r="K79" s="179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6" t="s">
        <v>222</v>
      </c>
      <c r="K80" s="179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6" t="s">
        <v>223</v>
      </c>
      <c r="K81" s="179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6" t="s">
        <v>1664</v>
      </c>
      <c r="K82" s="179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0" t="s">
        <v>224</v>
      </c>
      <c r="K83" s="179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0" t="s">
        <v>234</v>
      </c>
      <c r="K98" s="179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0" t="s">
        <v>235</v>
      </c>
      <c r="K99" s="179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0" t="s">
        <v>236</v>
      </c>
      <c r="K100" s="179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0" t="s">
        <v>237</v>
      </c>
      <c r="K101" s="179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0" t="s">
        <v>1665</v>
      </c>
      <c r="K108" s="179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0" t="s">
        <v>1662</v>
      </c>
      <c r="K112" s="179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0" t="s">
        <v>1663</v>
      </c>
      <c r="K113" s="179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6" t="s">
        <v>247</v>
      </c>
      <c r="K114" s="179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0" t="s">
        <v>273</v>
      </c>
      <c r="K115" s="179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248</v>
      </c>
      <c r="K118" s="179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249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625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687</v>
      </c>
      <c r="K130" s="179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0" t="s">
        <v>688</v>
      </c>
      <c r="K131" s="179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917</v>
      </c>
      <c r="K136" s="179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696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696</v>
      </c>
      <c r="K141" s="180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